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filterPrivacy="1" defaultThemeVersion="166925"/>
  <bookViews>
    <workbookView xWindow="0" yWindow="0" windowWidth="28800" windowHeight="14010"/>
  </bookViews>
  <sheets>
    <sheet name="2018-06-05 Tentaresultat" sheetId="1" r:id="rId1"/>
    <sheet name="Histogram" sheetId="2" r:id="rId2"/>
  </sheets>
  <definedNames>
    <definedName name="_xlnm.Print_Area" localSheetId="0">'2018-06-05 Tentaresultat'!$B$2:$N$11</definedName>
    <definedName name="_xlnm.Print_Area" localSheetId="1">Histogram!$B$2:$M$41</definedName>
    <definedName name="_xlnm.Print_Titles" localSheetId="0">'2018-06-05 Tentaresultat'!$B:$B,'2018-06-05 Tentaresultat'!$2:$4</definedName>
  </definedNames>
  <calcPr calcId="171027" concurrentCalc="0"/>
</workbook>
</file>

<file path=xl/calcChain.xml><?xml version="1.0" encoding="utf-8"?>
<calcChain xmlns="http://schemas.openxmlformats.org/spreadsheetml/2006/main">
  <c r="L6" i="1" l="1"/>
  <c r="L9" i="1"/>
  <c r="L8" i="1"/>
  <c r="L5" i="1"/>
  <c r="L7" i="1"/>
  <c r="C5" i="2"/>
  <c r="C6" i="2"/>
  <c r="C7" i="2"/>
  <c r="C8" i="2"/>
  <c r="C9" i="2"/>
  <c r="C20" i="2"/>
  <c r="D20" i="2"/>
  <c r="C10" i="2"/>
  <c r="C11" i="2"/>
  <c r="C12" i="2"/>
  <c r="C13" i="2"/>
  <c r="C21" i="2"/>
  <c r="D21" i="2"/>
  <c r="C14" i="2"/>
  <c r="C15" i="2"/>
  <c r="C16" i="2"/>
  <c r="C17" i="2"/>
  <c r="C22" i="2"/>
  <c r="D22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E10" i="1"/>
  <c r="F10" i="1"/>
  <c r="G10" i="1"/>
  <c r="H10" i="1"/>
  <c r="I10" i="1"/>
  <c r="J10" i="1"/>
  <c r="K10" i="1"/>
  <c r="D10" i="1"/>
  <c r="C10" i="1"/>
  <c r="L10" i="1"/>
  <c r="L11" i="1"/>
  <c r="M11" i="1"/>
  <c r="M10" i="1"/>
  <c r="M9" i="1"/>
  <c r="M7" i="1"/>
  <c r="M5" i="1"/>
  <c r="M8" i="1"/>
  <c r="M6" i="1"/>
  <c r="K11" i="1" a="1"/>
  <c r="K11" i="1"/>
  <c r="J11" i="1" a="1"/>
  <c r="J11" i="1"/>
  <c r="I11" i="1" a="1"/>
  <c r="I11" i="1"/>
  <c r="H11" i="1" a="1"/>
  <c r="H11" i="1"/>
  <c r="G11" i="1" a="1"/>
  <c r="G11" i="1"/>
  <c r="F11" i="1" a="1"/>
  <c r="F11" i="1"/>
  <c r="E11" i="1" a="1"/>
  <c r="E11" i="1"/>
  <c r="D11" i="1" a="1"/>
  <c r="D11" i="1"/>
  <c r="C11" i="1" a="1"/>
  <c r="C11" i="1"/>
  <c r="E9" i="2"/>
  <c r="E13" i="2"/>
  <c r="E10" i="2"/>
  <c r="E14" i="2"/>
  <c r="E6" i="2"/>
  <c r="E7" i="2"/>
  <c r="E11" i="2"/>
  <c r="E15" i="2"/>
  <c r="E8" i="2"/>
  <c r="E12" i="2"/>
  <c r="E16" i="2"/>
  <c r="E17" i="2"/>
  <c r="E22" i="2"/>
  <c r="E21" i="2"/>
</calcChain>
</file>

<file path=xl/sharedStrings.xml><?xml version="1.0" encoding="utf-8"?>
<sst xmlns="http://schemas.openxmlformats.org/spreadsheetml/2006/main" count="55" uniqueCount="38">
  <si>
    <t>-</t>
  </si>
  <si>
    <t>G</t>
  </si>
  <si>
    <t>U</t>
  </si>
  <si>
    <t>Uppg. 3
(max 8p)</t>
  </si>
  <si>
    <t>Uppg. 5
(max 8p)</t>
  </si>
  <si>
    <t>Uppg. 8
(max 4p)</t>
  </si>
  <si>
    <t>Bonus
(max 3p)</t>
  </si>
  <si>
    <t>Totalt
(max 53p)</t>
  </si>
  <si>
    <t>Betyg</t>
  </si>
  <si>
    <t>Average</t>
  </si>
  <si>
    <t>Median</t>
  </si>
  <si>
    <t>0-3</t>
  </si>
  <si>
    <t>4-7</t>
  </si>
  <si>
    <t>8-11</t>
  </si>
  <si>
    <t>12-15</t>
  </si>
  <si>
    <t>16-19</t>
  </si>
  <si>
    <t>20-23</t>
  </si>
  <si>
    <t>24-27</t>
  </si>
  <si>
    <t>28-31</t>
  </si>
  <si>
    <t>32-35</t>
  </si>
  <si>
    <t>36-39</t>
  </si>
  <si>
    <t>40-43</t>
  </si>
  <si>
    <t>44-47</t>
  </si>
  <si>
    <t>Erhållna
poäng</t>
  </si>
  <si>
    <t>Antal
studenter</t>
  </si>
  <si>
    <t>Procent</t>
  </si>
  <si>
    <t>U (0 – 19p)</t>
  </si>
  <si>
    <t>G (20 – 35p)</t>
  </si>
  <si>
    <t>Percentil</t>
  </si>
  <si>
    <t>Uppg. 2
(max 8p)</t>
  </si>
  <si>
    <t>Uppg. 6
(max 8p)</t>
  </si>
  <si>
    <t>Uppg. 7
(max 5p)</t>
  </si>
  <si>
    <t>NBAM00: Naturvetenskapligt basår, del 1 - Omtenta 2, 2018-06-05</t>
  </si>
  <si>
    <t>Uppg. 1
(max 5p)</t>
  </si>
  <si>
    <t>Uppg. 4
(max 4p)</t>
  </si>
  <si>
    <t>48-50</t>
  </si>
  <si>
    <t>VG (36 – 50p)</t>
  </si>
  <si>
    <t>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</si>
</sst>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auto="1"/>
      </top>
      <bottom/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" fontId="0" fillId="0" borderId="0" xfId="0" quotePrefix="1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6" fillId="0" borderId="10" xfId="0" applyFon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40">
    <dxf>
      <numFmt numFmtId="165" formatCode="0.0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numFmt numFmtId="164" formatCode="0.0%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="0" i="0" u="none" strike="noStrike" baseline="0">
                <a:effectLst/>
              </a:rPr>
              <a:t>Histogram över erhållna poäng 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Histogram!$C$4</c:f>
              <c:strCache>
                <c:ptCount val="1"/>
                <c:pt idx="0">
                  <c:v>Antal
studenter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B89-4CC4-889A-F4ED4F85A73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B89-4CC4-889A-F4ED4F85A73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B89-4CC4-889A-F4ED4F85A73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B89-4CC4-889A-F4ED4F85A73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B89-4CC4-889A-F4ED4F85A73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7B89-4CC4-889A-F4ED4F85A73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B89-4CC4-889A-F4ED4F85A73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7B89-4CC4-889A-F4ED4F85A73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B89-4CC4-889A-F4ED4F85A73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7B89-4CC4-889A-F4ED4F85A73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B89-4CC4-889A-F4ED4F85A73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7B89-4CC4-889A-F4ED4F85A73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B89-4CC4-889A-F4ED4F85A7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Histogram!$B$5:$B$17</c:f>
              <c:strCache>
                <c:ptCount val="13"/>
                <c:pt idx="0">
                  <c:v>0-3</c:v>
                </c:pt>
                <c:pt idx="1">
                  <c:v>4-7</c:v>
                </c:pt>
                <c:pt idx="2">
                  <c:v>8-11</c:v>
                </c:pt>
                <c:pt idx="3">
                  <c:v>12-15</c:v>
                </c:pt>
                <c:pt idx="4">
                  <c:v>16-19</c:v>
                </c:pt>
                <c:pt idx="5">
                  <c:v>20-23</c:v>
                </c:pt>
                <c:pt idx="6">
                  <c:v>24-27</c:v>
                </c:pt>
                <c:pt idx="7">
                  <c:v>28-31</c:v>
                </c:pt>
                <c:pt idx="8">
                  <c:v>32-35</c:v>
                </c:pt>
                <c:pt idx="9">
                  <c:v>36-39</c:v>
                </c:pt>
                <c:pt idx="10">
                  <c:v>40-43</c:v>
                </c:pt>
                <c:pt idx="11">
                  <c:v>44-47</c:v>
                </c:pt>
                <c:pt idx="12">
                  <c:v>48-50</c:v>
                </c:pt>
              </c:strCache>
            </c:strRef>
          </c:cat>
          <c:val>
            <c:numRef>
              <c:f>Histogram!$C$5:$C$17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89-4CC4-889A-F4ED4F85A7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"/>
        <c:axId val="518411072"/>
        <c:axId val="518411400"/>
      </c:barChart>
      <c:catAx>
        <c:axId val="518411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Erhållna poäng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18411400"/>
        <c:crosses val="autoZero"/>
        <c:auto val="1"/>
        <c:lblAlgn val="ctr"/>
        <c:lblOffset val="100"/>
        <c:noMultiLvlLbl val="0"/>
      </c:catAx>
      <c:valAx>
        <c:axId val="518411400"/>
        <c:scaling>
          <c:orientation val="minMax"/>
          <c:max val="3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A</a:t>
                </a:r>
                <a:r>
                  <a:rPr lang="cs-CZ"/>
                  <a:t>ntal studenter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1841107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Poängfördelning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spPr>
            <a:ln w="6350">
              <a:solidFill>
                <a:schemeClr val="lt1">
                  <a:alpha val="5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</c:spPr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  <a:ln w="6350">
                <a:solidFill>
                  <a:schemeClr val="lt1">
                    <a:alpha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1-0A24-4A14-AB0E-9376DF0536C1}"/>
              </c:ext>
            </c:extLst>
          </c:dPt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  <a:ln w="6350">
                <a:solidFill>
                  <a:schemeClr val="lt1">
                    <a:alpha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2-0A24-4A14-AB0E-9376DF0536C1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6350">
                <a:solidFill>
                  <a:schemeClr val="lt1">
                    <a:alpha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3-0A24-4A14-AB0E-9376DF0536C1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6350">
                <a:solidFill>
                  <a:schemeClr val="lt1">
                    <a:alpha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4-0A24-4A14-AB0E-9376DF0536C1}"/>
              </c:ext>
            </c:extLst>
          </c:dPt>
          <c:dPt>
            <c:idx val="4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6350">
                <a:solidFill>
                  <a:schemeClr val="lt1">
                    <a:alpha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5-0A24-4A14-AB0E-9376DF0536C1}"/>
              </c:ext>
            </c:extLst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  <a:ln w="6350">
                <a:solidFill>
                  <a:schemeClr val="lt1">
                    <a:alpha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6-0A24-4A14-AB0E-9376DF0536C1}"/>
              </c:ext>
            </c:extLst>
          </c:dPt>
          <c:dPt>
            <c:idx val="6"/>
            <c:bubble3D val="0"/>
            <c:spPr>
              <a:solidFill>
                <a:schemeClr val="accent6">
                  <a:lumMod val="75000"/>
                </a:schemeClr>
              </a:solidFill>
              <a:ln w="6350">
                <a:solidFill>
                  <a:schemeClr val="lt1">
                    <a:alpha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7-0A24-4A14-AB0E-9376DF0536C1}"/>
              </c:ext>
            </c:extLst>
          </c:dPt>
          <c:dPt>
            <c:idx val="7"/>
            <c:bubble3D val="0"/>
            <c:spPr>
              <a:solidFill>
                <a:schemeClr val="accent6"/>
              </a:solidFill>
              <a:ln w="6350">
                <a:solidFill>
                  <a:schemeClr val="lt1">
                    <a:alpha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8-0A24-4A14-AB0E-9376DF0536C1}"/>
              </c:ext>
            </c:extLst>
          </c:dPt>
          <c:dPt>
            <c:idx val="8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6350">
                <a:solidFill>
                  <a:schemeClr val="lt1">
                    <a:alpha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9-0A24-4A14-AB0E-9376DF0536C1}"/>
              </c:ext>
            </c:extLst>
          </c:dPt>
          <c:dPt>
            <c:idx val="9"/>
            <c:bubble3D val="0"/>
            <c:spPr>
              <a:solidFill>
                <a:schemeClr val="accent5">
                  <a:lumMod val="50000"/>
                </a:schemeClr>
              </a:solidFill>
              <a:ln w="6350">
                <a:solidFill>
                  <a:schemeClr val="lt1">
                    <a:alpha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A-0A24-4A14-AB0E-9376DF0536C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chemeClr val="lt1">
                    <a:alpha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B-0A24-4A14-AB0E-9376DF0536C1}"/>
              </c:ext>
            </c:extLst>
          </c:dPt>
          <c:dPt>
            <c:idx val="11"/>
            <c:bubble3D val="0"/>
            <c:spPr>
              <a:solidFill>
                <a:schemeClr val="accent5"/>
              </a:solidFill>
              <a:ln w="6350">
                <a:solidFill>
                  <a:schemeClr val="lt1">
                    <a:alpha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C-0A24-4A14-AB0E-9376DF0536C1}"/>
              </c:ext>
            </c:extLst>
          </c:dPt>
          <c:dPt>
            <c:idx val="12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chemeClr val="lt1">
                    <a:alpha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D-0A24-4A14-AB0E-9376DF0536C1}"/>
              </c:ext>
            </c:extLst>
          </c:dPt>
          <c:cat>
            <c:strRef>
              <c:f>Histogram!$B$5:$B$17</c:f>
              <c:strCache>
                <c:ptCount val="13"/>
                <c:pt idx="0">
                  <c:v>0-3</c:v>
                </c:pt>
                <c:pt idx="1">
                  <c:v>4-7</c:v>
                </c:pt>
                <c:pt idx="2">
                  <c:v>8-11</c:v>
                </c:pt>
                <c:pt idx="3">
                  <c:v>12-15</c:v>
                </c:pt>
                <c:pt idx="4">
                  <c:v>16-19</c:v>
                </c:pt>
                <c:pt idx="5">
                  <c:v>20-23</c:v>
                </c:pt>
                <c:pt idx="6">
                  <c:v>24-27</c:v>
                </c:pt>
                <c:pt idx="7">
                  <c:v>28-31</c:v>
                </c:pt>
                <c:pt idx="8">
                  <c:v>32-35</c:v>
                </c:pt>
                <c:pt idx="9">
                  <c:v>36-39</c:v>
                </c:pt>
                <c:pt idx="10">
                  <c:v>40-43</c:v>
                </c:pt>
                <c:pt idx="11">
                  <c:v>44-47</c:v>
                </c:pt>
                <c:pt idx="12">
                  <c:v>48-50</c:v>
                </c:pt>
              </c:strCache>
            </c:strRef>
          </c:cat>
          <c:val>
            <c:numRef>
              <c:f>Histogram!$C$5:$C$17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24-4A14-AB0E-9376DF053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466637490415905"/>
          <c:y val="0.11459759118895185"/>
          <c:w val="0.15940170082114358"/>
          <c:h val="0.825550077268378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Poängfördelning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Histogram!$B$5</c:f>
              <c:strCache>
                <c:ptCount val="1"/>
                <c:pt idx="0">
                  <c:v>0-3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Histogram!$C$4</c:f>
              <c:strCache>
                <c:ptCount val="1"/>
                <c:pt idx="0">
                  <c:v>Antal
studenter</c:v>
                </c:pt>
              </c:strCache>
            </c:strRef>
          </c:cat>
          <c:val>
            <c:numRef>
              <c:f>Histogram!$C$5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9-4E02-A6BD-66D7441F9753}"/>
            </c:ext>
          </c:extLst>
        </c:ser>
        <c:ser>
          <c:idx val="1"/>
          <c:order val="1"/>
          <c:tx>
            <c:strRef>
              <c:f>Histogram!$B$6</c:f>
              <c:strCache>
                <c:ptCount val="1"/>
                <c:pt idx="0">
                  <c:v>4-7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Histogram!$C$4</c:f>
              <c:strCache>
                <c:ptCount val="1"/>
                <c:pt idx="0">
                  <c:v>Antal
studenter</c:v>
                </c:pt>
              </c:strCache>
            </c:strRef>
          </c:cat>
          <c:val>
            <c:numRef>
              <c:f>Histogram!$C$6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E9-4E02-A6BD-66D7441F9753}"/>
            </c:ext>
          </c:extLst>
        </c:ser>
        <c:ser>
          <c:idx val="2"/>
          <c:order val="2"/>
          <c:tx>
            <c:strRef>
              <c:f>Histogram!$B$7</c:f>
              <c:strCache>
                <c:ptCount val="1"/>
                <c:pt idx="0">
                  <c:v>8-11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Histogram!$C$4</c:f>
              <c:strCache>
                <c:ptCount val="1"/>
                <c:pt idx="0">
                  <c:v>Antal
studenter</c:v>
                </c:pt>
              </c:strCache>
            </c:strRef>
          </c:cat>
          <c:val>
            <c:numRef>
              <c:f>Histogram!$C$7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E9-4E02-A6BD-66D7441F9753}"/>
            </c:ext>
          </c:extLst>
        </c:ser>
        <c:ser>
          <c:idx val="3"/>
          <c:order val="3"/>
          <c:tx>
            <c:strRef>
              <c:f>Histogram!$B$8</c:f>
              <c:strCache>
                <c:ptCount val="1"/>
                <c:pt idx="0">
                  <c:v>12-15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Histogram!$C$4</c:f>
              <c:strCache>
                <c:ptCount val="1"/>
                <c:pt idx="0">
                  <c:v>Antal
studenter</c:v>
                </c:pt>
              </c:strCache>
            </c:strRef>
          </c:cat>
          <c:val>
            <c:numRef>
              <c:f>Histogram!$C$8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E9-4E02-A6BD-66D7441F9753}"/>
            </c:ext>
          </c:extLst>
        </c:ser>
        <c:ser>
          <c:idx val="4"/>
          <c:order val="4"/>
          <c:tx>
            <c:strRef>
              <c:f>Histogram!$B$9</c:f>
              <c:strCache>
                <c:ptCount val="1"/>
                <c:pt idx="0">
                  <c:v>16-19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Histogram!$C$4</c:f>
              <c:strCache>
                <c:ptCount val="1"/>
                <c:pt idx="0">
                  <c:v>Antal
studenter</c:v>
                </c:pt>
              </c:strCache>
            </c:strRef>
          </c:cat>
          <c:val>
            <c:numRef>
              <c:f>Histogram!$C$9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E9-4E02-A6BD-66D7441F9753}"/>
            </c:ext>
          </c:extLst>
        </c:ser>
        <c:ser>
          <c:idx val="5"/>
          <c:order val="5"/>
          <c:tx>
            <c:strRef>
              <c:f>Histogram!$B$10</c:f>
              <c:strCache>
                <c:ptCount val="1"/>
                <c:pt idx="0">
                  <c:v>20-23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Histogram!$C$4</c:f>
              <c:strCache>
                <c:ptCount val="1"/>
                <c:pt idx="0">
                  <c:v>Antal
studenter</c:v>
                </c:pt>
              </c:strCache>
            </c:strRef>
          </c:cat>
          <c:val>
            <c:numRef>
              <c:f>Histogram!$C$10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E9-4E02-A6BD-66D7441F9753}"/>
            </c:ext>
          </c:extLst>
        </c:ser>
        <c:ser>
          <c:idx val="6"/>
          <c:order val="6"/>
          <c:tx>
            <c:strRef>
              <c:f>Histogram!$B$11</c:f>
              <c:strCache>
                <c:ptCount val="1"/>
                <c:pt idx="0">
                  <c:v>24-27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Histogram!$C$4</c:f>
              <c:strCache>
                <c:ptCount val="1"/>
                <c:pt idx="0">
                  <c:v>Antal
studenter</c:v>
                </c:pt>
              </c:strCache>
            </c:strRef>
          </c:cat>
          <c:val>
            <c:numRef>
              <c:f>Histogram!$C$11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FE9-4E02-A6BD-66D7441F9753}"/>
            </c:ext>
          </c:extLst>
        </c:ser>
        <c:ser>
          <c:idx val="7"/>
          <c:order val="7"/>
          <c:tx>
            <c:strRef>
              <c:f>Histogram!$B$12</c:f>
              <c:strCache>
                <c:ptCount val="1"/>
                <c:pt idx="0">
                  <c:v>28-31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Histogram!$C$4</c:f>
              <c:strCache>
                <c:ptCount val="1"/>
                <c:pt idx="0">
                  <c:v>Antal
studenter</c:v>
                </c:pt>
              </c:strCache>
            </c:strRef>
          </c:cat>
          <c:val>
            <c:numRef>
              <c:f>Histogram!$C$12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FE9-4E02-A6BD-66D7441F9753}"/>
            </c:ext>
          </c:extLst>
        </c:ser>
        <c:ser>
          <c:idx val="8"/>
          <c:order val="8"/>
          <c:tx>
            <c:strRef>
              <c:f>Histogram!$B$13</c:f>
              <c:strCache>
                <c:ptCount val="1"/>
                <c:pt idx="0">
                  <c:v>32-35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Histogram!$C$4</c:f>
              <c:strCache>
                <c:ptCount val="1"/>
                <c:pt idx="0">
                  <c:v>Antal
studenter</c:v>
                </c:pt>
              </c:strCache>
            </c:strRef>
          </c:cat>
          <c:val>
            <c:numRef>
              <c:f>Histogram!$C$13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FE9-4E02-A6BD-66D7441F9753}"/>
            </c:ext>
          </c:extLst>
        </c:ser>
        <c:ser>
          <c:idx val="9"/>
          <c:order val="9"/>
          <c:tx>
            <c:strRef>
              <c:f>Histogram!$B$14</c:f>
              <c:strCache>
                <c:ptCount val="1"/>
                <c:pt idx="0">
                  <c:v>36-39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Histogram!$C$4</c:f>
              <c:strCache>
                <c:ptCount val="1"/>
                <c:pt idx="0">
                  <c:v>Antal
studenter</c:v>
                </c:pt>
              </c:strCache>
            </c:strRef>
          </c:cat>
          <c:val>
            <c:numRef>
              <c:f>Histogram!$C$14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FE9-4E02-A6BD-66D7441F9753}"/>
            </c:ext>
          </c:extLst>
        </c:ser>
        <c:ser>
          <c:idx val="10"/>
          <c:order val="10"/>
          <c:tx>
            <c:strRef>
              <c:f>Histogram!$B$15</c:f>
              <c:strCache>
                <c:ptCount val="1"/>
                <c:pt idx="0">
                  <c:v>40-43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Histogram!$C$4</c:f>
              <c:strCache>
                <c:ptCount val="1"/>
                <c:pt idx="0">
                  <c:v>Antal
studenter</c:v>
                </c:pt>
              </c:strCache>
            </c:strRef>
          </c:cat>
          <c:val>
            <c:numRef>
              <c:f>Histogram!$C$15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FE9-4E02-A6BD-66D7441F9753}"/>
            </c:ext>
          </c:extLst>
        </c:ser>
        <c:ser>
          <c:idx val="11"/>
          <c:order val="11"/>
          <c:tx>
            <c:strRef>
              <c:f>Histogram!$B$16</c:f>
              <c:strCache>
                <c:ptCount val="1"/>
                <c:pt idx="0">
                  <c:v>44-47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Histogram!$C$4</c:f>
              <c:strCache>
                <c:ptCount val="1"/>
                <c:pt idx="0">
                  <c:v>Antal
studenter</c:v>
                </c:pt>
              </c:strCache>
            </c:strRef>
          </c:cat>
          <c:val>
            <c:numRef>
              <c:f>Histogram!$C$16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FE9-4E02-A6BD-66D7441F9753}"/>
            </c:ext>
          </c:extLst>
        </c:ser>
        <c:ser>
          <c:idx val="12"/>
          <c:order val="12"/>
          <c:tx>
            <c:strRef>
              <c:f>Histogram!$B$17</c:f>
              <c:strCache>
                <c:ptCount val="1"/>
                <c:pt idx="0">
                  <c:v>48-50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Histogram!$C$4</c:f>
              <c:strCache>
                <c:ptCount val="1"/>
                <c:pt idx="0">
                  <c:v>Antal
studenter</c:v>
                </c:pt>
              </c:strCache>
            </c:strRef>
          </c:cat>
          <c:val>
            <c:numRef>
              <c:f>Histogram!$C$17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FE9-4E02-A6BD-66D7441F9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1948752"/>
        <c:axId val="341949080"/>
      </c:barChart>
      <c:catAx>
        <c:axId val="3419487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41949080"/>
        <c:crosses val="autoZero"/>
        <c:auto val="1"/>
        <c:lblAlgn val="ctr"/>
        <c:lblOffset val="100"/>
        <c:noMultiLvlLbl val="0"/>
      </c:catAx>
      <c:valAx>
        <c:axId val="341949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41948752"/>
        <c:crosses val="autoZero"/>
        <c:crossBetween val="between"/>
        <c:minorUnit val="2.5000000000000005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2</xdr:row>
      <xdr:rowOff>180975</xdr:rowOff>
    </xdr:from>
    <xdr:to>
      <xdr:col>12</xdr:col>
      <xdr:colOff>600075</xdr:colOff>
      <xdr:row>30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4D544C-5FAD-44A0-AC64-521975E522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14287</xdr:colOff>
      <xdr:row>24</xdr:row>
      <xdr:rowOff>171450</xdr:rowOff>
    </xdr:from>
    <xdr:to>
      <xdr:col>5</xdr:col>
      <xdr:colOff>9525</xdr:colOff>
      <xdr:row>40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EC75C4-D22A-446E-8F5F-1BF608CEB0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104774</xdr:colOff>
      <xdr:row>31</xdr:row>
      <xdr:rowOff>66675</xdr:rowOff>
    </xdr:from>
    <xdr:to>
      <xdr:col>12</xdr:col>
      <xdr:colOff>609599</xdr:colOff>
      <xdr:row>40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F805A9B-19D5-48AB-B4B8-7556F8E0D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B4:N9" headerRowDxfId="39" dataDxfId="38" totalsRowDxfId="37">
  <autoFilter ref="B4:N9"/>
  <sortState ref="B5:N9">
    <sortCondition ref="B4:B9"/>
  </sortState>
  <tableColumns count="13">
    <tableColumn id="1" name="Student" totalsRowLabel="Total" dataDxfId="36" totalsRowDxfId="35"/>
    <tableColumn id="2" name="Uppg. 1_x000a_(max 5p)" totalsRowFunction="custom" dataDxfId="34"/>
    <tableColumn id="3" name="Uppg. 2_x000a_(max 8p)" totalsRowFunction="average" dataDxfId="33" totalsRowDxfId="32"/>
    <tableColumn id="4" name="Uppg. 3_x000a_(max 8p)" totalsRowFunction="average" dataDxfId="31" totalsRowDxfId="30"/>
    <tableColumn id="5" name="Uppg. 4_x000a_(max 4p)" totalsRowFunction="average" dataDxfId="29" totalsRowDxfId="28"/>
    <tableColumn id="6" name="Uppg. 5_x000a_(max 8p)" totalsRowFunction="average" dataDxfId="27" totalsRowDxfId="26"/>
    <tableColumn id="7" name="Uppg. 6_x000a_(max 8p)" totalsRowFunction="average" dataDxfId="25" totalsRowDxfId="24"/>
    <tableColumn id="8" name="Uppg. 7_x000a_(max 5p)" totalsRowFunction="average" dataDxfId="23" totalsRowDxfId="22"/>
    <tableColumn id="9" name="Uppg. 8_x000a_(max 4p)" totalsRowFunction="average" dataDxfId="21" totalsRowDxfId="20"/>
    <tableColumn id="10" name="Bonus_x000a_(max 3p)" totalsRowFunction="average" dataDxfId="19" totalsRowDxfId="18"/>
    <tableColumn id="11" name="Totalt_x000a_(max 53p)" totalsRowFunction="average" dataDxfId="17" totalsRowDxfId="16">
      <calculatedColumnFormula>SUM(Table1[[#This Row],[Uppg. 1
(max 5p)]:[Bonus
(max 3p)]])</calculatedColumnFormula>
    </tableColumn>
    <tableColumn id="13" name="Percentil" dataDxfId="15" totalsRowDxfId="14">
      <calculatedColumnFormula>COUNTIF(Table1[Totalt
(max 53p)], "&lt;"&amp;Table1[[#This Row],[Totalt
(max 53p)]])/0.05</calculatedColumnFormula>
    </tableColumn>
    <tableColumn id="12" name="Betyg" totalsRowFunction="count" dataDxfId="13" totalsRowDxfId="12"/>
  </tableColumns>
  <tableStyleInfo name="TableStyleMedium7" showFirstColumn="1" showLastColumn="0" showRowStripes="1" showColumnStripes="0"/>
</table>
</file>

<file path=xl/tables/table2.xml><?xml version="1.0" encoding="utf-8"?>
<table xmlns="http://schemas.openxmlformats.org/spreadsheetml/2006/main" id="2" name="Table2" displayName="Table2" ref="B4:E17" totalsRowShown="0" headerRowDxfId="11" dataDxfId="10">
  <autoFilter ref="B4:E17">
    <filterColumn colId="0" hiddenButton="1"/>
    <filterColumn colId="1" hiddenButton="1"/>
    <filterColumn colId="2" hiddenButton="1"/>
    <filterColumn colId="3" hiddenButton="1"/>
  </autoFilter>
  <tableColumns count="4">
    <tableColumn id="1" name="Erhållna_x000a_poäng" dataDxfId="9"/>
    <tableColumn id="2" name="Antal_x000a_studenter" dataDxfId="8"/>
    <tableColumn id="3" name="Procent" dataDxfId="7" dataCellStyle="Percent">
      <calculatedColumnFormula>Table2[[#This Row],[Antal
studenter]]/5</calculatedColumnFormula>
    </tableColumn>
    <tableColumn id="4" name="Percentil" dataDxfId="6">
      <calculatedColumnFormula>SUM($D4:$D$5)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B19:E22" totalsRowShown="0" headerRowDxfId="5" dataDxfId="4">
  <autoFilter ref="B19:E22">
    <filterColumn colId="0" hiddenButton="1"/>
    <filterColumn colId="1" hiddenButton="1"/>
    <filterColumn colId="2" hiddenButton="1"/>
    <filterColumn colId="3" hiddenButton="1"/>
  </autoFilter>
  <tableColumns count="4">
    <tableColumn id="1" name="Betyg" dataDxfId="3"/>
    <tableColumn id="2" name="Antal_x000a_studenter" dataDxfId="2"/>
    <tableColumn id="3" name="Procent" dataDxfId="1" dataCellStyle="Percent">
      <calculatedColumnFormula>C20/5</calculatedColumnFormula>
    </tableColumn>
    <tableColumn id="4" name="Percentil" dataDxfId="0"/>
  </tableColumns>
  <tableStyleInfo name="TableStyleMedium7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1"/>
  <sheetViews>
    <sheetView tabSelected="1" workbookViewId="0">
      <selection activeCell="B5" sqref="B5"/>
    </sheetView>
  </sheetViews>
  <sheetFormatPr defaultRowHeight="15" x14ac:dyDescent="0.25"/>
  <cols>
    <col min="2" max="2" width="10.140625" customWidth="1"/>
    <col min="3" max="11" width="10.85546875" customWidth="1"/>
    <col min="12" max="12" width="11.7109375" customWidth="1"/>
    <col min="13" max="13" width="11.85546875" customWidth="1"/>
    <col min="14" max="14" width="8.5703125" customWidth="1"/>
  </cols>
  <sheetData>
    <row r="2" spans="2:14" ht="18.75" x14ac:dyDescent="0.25">
      <c r="B2" s="14" t="s">
        <v>32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2:14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2:14" ht="30" x14ac:dyDescent="0.25">
      <c r="B4" s="9" t="s">
        <v>37</v>
      </c>
      <c r="C4" s="9" t="s">
        <v>33</v>
      </c>
      <c r="D4" s="9" t="s">
        <v>29</v>
      </c>
      <c r="E4" s="9" t="s">
        <v>3</v>
      </c>
      <c r="F4" s="9" t="s">
        <v>34</v>
      </c>
      <c r="G4" s="9" t="s">
        <v>4</v>
      </c>
      <c r="H4" s="9" t="s">
        <v>30</v>
      </c>
      <c r="I4" s="9" t="s">
        <v>31</v>
      </c>
      <c r="J4" s="9" t="s">
        <v>5</v>
      </c>
      <c r="K4" s="9" t="s">
        <v>6</v>
      </c>
      <c r="L4" s="9" t="s">
        <v>7</v>
      </c>
      <c r="M4" s="9" t="s">
        <v>28</v>
      </c>
      <c r="N4" s="9" t="s">
        <v>8</v>
      </c>
    </row>
    <row r="5" spans="2:14" x14ac:dyDescent="0.25">
      <c r="B5" s="1">
        <v>1</v>
      </c>
      <c r="C5" s="1">
        <v>1</v>
      </c>
      <c r="D5" s="1">
        <v>8</v>
      </c>
      <c r="E5" s="1">
        <v>6</v>
      </c>
      <c r="F5" s="1" t="s">
        <v>0</v>
      </c>
      <c r="G5" s="1">
        <v>2</v>
      </c>
      <c r="H5" s="1">
        <v>2</v>
      </c>
      <c r="I5" s="1">
        <v>0</v>
      </c>
      <c r="J5" s="1">
        <v>2</v>
      </c>
      <c r="K5" s="1">
        <v>1</v>
      </c>
      <c r="L5" s="1">
        <f>SUM(Table1[[#This Row],[Uppg. 1
(max 5p)]:[Bonus
(max 3p)]])</f>
        <v>22</v>
      </c>
      <c r="M5" s="7">
        <f>COUNTIF(Table1[Totalt
(max 53p)], "&lt;"&amp;Table1[[#This Row],[Totalt
(max 53p)]])/0.05</f>
        <v>60</v>
      </c>
      <c r="N5" s="12" t="s">
        <v>1</v>
      </c>
    </row>
    <row r="6" spans="2:14" x14ac:dyDescent="0.25">
      <c r="B6" s="1">
        <v>2</v>
      </c>
      <c r="C6" s="1">
        <v>4</v>
      </c>
      <c r="D6" s="1">
        <v>0</v>
      </c>
      <c r="E6" s="1">
        <v>1</v>
      </c>
      <c r="F6" s="1">
        <v>0</v>
      </c>
      <c r="G6" s="1">
        <v>3</v>
      </c>
      <c r="H6" s="1" t="s">
        <v>0</v>
      </c>
      <c r="I6" s="1">
        <v>0</v>
      </c>
      <c r="J6" s="1">
        <v>2</v>
      </c>
      <c r="K6" s="1">
        <v>3</v>
      </c>
      <c r="L6" s="1">
        <f>SUM(Table1[[#This Row],[Uppg. 1
(max 5p)]:[Bonus
(max 3p)]])</f>
        <v>13</v>
      </c>
      <c r="M6" s="7">
        <f>COUNTIF(Table1[Totalt
(max 53p)], "&lt;"&amp;Table1[[#This Row],[Totalt
(max 53p)]])/0.05</f>
        <v>20</v>
      </c>
      <c r="N6" s="12" t="s">
        <v>2</v>
      </c>
    </row>
    <row r="7" spans="2:14" x14ac:dyDescent="0.25">
      <c r="B7" s="1">
        <v>3</v>
      </c>
      <c r="C7" s="1">
        <v>2</v>
      </c>
      <c r="D7" s="1">
        <v>2</v>
      </c>
      <c r="E7" s="1">
        <v>1</v>
      </c>
      <c r="F7" s="1">
        <v>0</v>
      </c>
      <c r="G7" s="1">
        <v>3</v>
      </c>
      <c r="H7" s="1">
        <v>0</v>
      </c>
      <c r="I7" s="1" t="s">
        <v>0</v>
      </c>
      <c r="J7" s="1">
        <v>0</v>
      </c>
      <c r="K7" s="1">
        <v>0</v>
      </c>
      <c r="L7" s="1">
        <f>SUM(Table1[[#This Row],[Uppg. 1
(max 5p)]:[Bonus
(max 3p)]])</f>
        <v>8</v>
      </c>
      <c r="M7" s="7">
        <f>COUNTIF(Table1[Totalt
(max 53p)], "&lt;"&amp;Table1[[#This Row],[Totalt
(max 53p)]])/0.05</f>
        <v>0</v>
      </c>
      <c r="N7" s="12" t="s">
        <v>2</v>
      </c>
    </row>
    <row r="8" spans="2:14" x14ac:dyDescent="0.25">
      <c r="B8" s="1">
        <v>4</v>
      </c>
      <c r="C8" s="1">
        <v>2</v>
      </c>
      <c r="D8" s="1">
        <v>7</v>
      </c>
      <c r="E8" s="1">
        <v>6</v>
      </c>
      <c r="F8" s="1" t="s">
        <v>0</v>
      </c>
      <c r="G8" s="1">
        <v>5</v>
      </c>
      <c r="H8" s="1" t="s">
        <v>0</v>
      </c>
      <c r="I8" s="1">
        <v>2</v>
      </c>
      <c r="J8" s="1">
        <v>1</v>
      </c>
      <c r="K8" s="1">
        <v>1</v>
      </c>
      <c r="L8" s="1">
        <f>SUM(Table1[[#This Row],[Uppg. 1
(max 5p)]:[Bonus
(max 3p)]])</f>
        <v>24</v>
      </c>
      <c r="M8" s="7">
        <f>COUNTIF(Table1[Totalt
(max 53p)], "&lt;"&amp;Table1[[#This Row],[Totalt
(max 53p)]])/0.05</f>
        <v>80</v>
      </c>
      <c r="N8" s="12" t="s">
        <v>1</v>
      </c>
    </row>
    <row r="9" spans="2:14" ht="15.75" thickBot="1" x14ac:dyDescent="0.3">
      <c r="B9" s="1">
        <v>5</v>
      </c>
      <c r="C9" s="1">
        <v>2</v>
      </c>
      <c r="D9" s="1">
        <v>2</v>
      </c>
      <c r="E9" s="1">
        <v>4</v>
      </c>
      <c r="F9" s="1">
        <v>0</v>
      </c>
      <c r="G9" s="1">
        <v>6</v>
      </c>
      <c r="H9" s="1" t="s">
        <v>0</v>
      </c>
      <c r="I9" s="1">
        <v>2</v>
      </c>
      <c r="J9" s="1">
        <v>2</v>
      </c>
      <c r="K9" s="1" t="s">
        <v>0</v>
      </c>
      <c r="L9" s="1">
        <f>SUM(Table1[[#This Row],[Uppg. 1
(max 5p)]:[Bonus
(max 3p)]])</f>
        <v>18</v>
      </c>
      <c r="M9" s="7">
        <f>COUNTIF(Table1[Totalt
(max 53p)], "&lt;"&amp;Table1[[#This Row],[Totalt
(max 53p)]])/0.05</f>
        <v>40</v>
      </c>
      <c r="N9" s="12" t="s">
        <v>2</v>
      </c>
    </row>
    <row r="10" spans="2:14" ht="15.75" thickTop="1" x14ac:dyDescent="0.25">
      <c r="B10" s="10" t="s">
        <v>9</v>
      </c>
      <c r="C10" s="11">
        <f>SUM(Table1[Uppg. 1
(max 5p)])/5</f>
        <v>2.2000000000000002</v>
      </c>
      <c r="D10" s="11">
        <f>SUM(Table1[Uppg. 2
(max 8p)])/5</f>
        <v>3.8</v>
      </c>
      <c r="E10" s="11">
        <f>SUM(Table1[Uppg. 3
(max 8p)])/5</f>
        <v>3.6</v>
      </c>
      <c r="F10" s="11">
        <f>SUM(Table1[Uppg. 4
(max 4p)])/5</f>
        <v>0</v>
      </c>
      <c r="G10" s="11">
        <f>SUM(Table1[Uppg. 5
(max 8p)])/5</f>
        <v>3.8</v>
      </c>
      <c r="H10" s="11">
        <f>SUM(Table1[Uppg. 6
(max 8p)])/5</f>
        <v>0.4</v>
      </c>
      <c r="I10" s="11">
        <f>SUM(Table1[Uppg. 7
(max 5p)])/5</f>
        <v>0.8</v>
      </c>
      <c r="J10" s="11">
        <f>SUM(Table1[Uppg. 8
(max 4p)])/5</f>
        <v>1.4</v>
      </c>
      <c r="K10" s="11">
        <f>SUM(Table1[Bonus
(max 3p)])/5</f>
        <v>1</v>
      </c>
      <c r="L10" s="11">
        <f>SUM(Table1[Totalt
(max 53p)])/5</f>
        <v>17</v>
      </c>
      <c r="M10" s="13">
        <f>COUNTIF(Table1[Totalt
(max 53p)],"&lt;" &amp; L10)/0.05</f>
        <v>40</v>
      </c>
      <c r="N10" s="10" t="s">
        <v>2</v>
      </c>
    </row>
    <row r="11" spans="2:14" x14ac:dyDescent="0.25">
      <c r="B11" s="12" t="s">
        <v>10</v>
      </c>
      <c r="C11" s="1">
        <f t="array" ref="C11">MEDIAN(IF(Table1[Uppg. 1
(max 5p)]="-",0,Table1[Uppg. 1
(max 5p)]))</f>
        <v>2</v>
      </c>
      <c r="D11" s="1">
        <f t="array" ref="D11">MEDIAN(IF(Table1[Uppg. 2
(max 8p)]="-",0,Table1[Uppg. 2
(max 8p)]))</f>
        <v>2</v>
      </c>
      <c r="E11" s="1">
        <f t="array" ref="E11">MEDIAN(IF(Table1[Uppg. 3
(max 8p)]="-",0,Table1[Uppg. 3
(max 8p)]))</f>
        <v>4</v>
      </c>
      <c r="F11" s="1">
        <f t="array" ref="F11">MEDIAN(IF(Table1[Uppg. 4
(max 4p)]="-",0,Table1[Uppg. 4
(max 4p)]))</f>
        <v>0</v>
      </c>
      <c r="G11" s="1">
        <f t="array" ref="G11">MEDIAN(IF(Table1[Uppg. 5
(max 8p)]="-",0,Table1[Uppg. 5
(max 8p)]))</f>
        <v>3</v>
      </c>
      <c r="H11" s="1">
        <f t="array" ref="H11">MEDIAN(IF(Table1[Uppg. 6
(max 8p)]="-",0,Table1[Uppg. 6
(max 8p)]))</f>
        <v>0</v>
      </c>
      <c r="I11" s="1">
        <f t="array" ref="I11">MEDIAN(IF(Table1[Uppg. 7
(max 5p)]="-",0,Table1[Uppg. 7
(max 5p)]))</f>
        <v>0</v>
      </c>
      <c r="J11" s="1">
        <f t="array" ref="J11">MEDIAN(IF(Table1[Uppg. 8
(max 4p)]="-",0,Table1[Uppg. 8
(max 4p)]))</f>
        <v>2</v>
      </c>
      <c r="K11" s="1">
        <f t="array" ref="K11">MEDIAN(IF(Table1[Bonus
(max 3p)]="-",0,Table1[Bonus
(max 3p)]))</f>
        <v>1</v>
      </c>
      <c r="L11" s="1">
        <f>MEDIAN(Table1[Totalt
(max 53p)])</f>
        <v>18</v>
      </c>
      <c r="M11" s="7">
        <f>COUNTIF(Table1[Totalt
(max 53p)],"&lt;" &amp; L11)/0.05</f>
        <v>40</v>
      </c>
      <c r="N11" s="12" t="s">
        <v>2</v>
      </c>
    </row>
  </sheetData>
  <mergeCells count="1">
    <mergeCell ref="B2:N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fitToHeight="0"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22"/>
  <sheetViews>
    <sheetView workbookViewId="0">
      <selection activeCell="B23" sqref="B23"/>
    </sheetView>
  </sheetViews>
  <sheetFormatPr defaultRowHeight="15" x14ac:dyDescent="0.25"/>
  <cols>
    <col min="2" max="2" width="12.85546875" customWidth="1"/>
    <col min="3" max="4" width="11.42578125" customWidth="1"/>
    <col min="5" max="5" width="12.7109375" customWidth="1"/>
  </cols>
  <sheetData>
    <row r="2" spans="2:13" ht="18.75" x14ac:dyDescent="0.3">
      <c r="B2" s="15" t="s">
        <v>32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4" spans="2:13" ht="30" x14ac:dyDescent="0.25">
      <c r="B4" s="2" t="s">
        <v>23</v>
      </c>
      <c r="C4" s="2" t="s">
        <v>24</v>
      </c>
      <c r="D4" s="2" t="s">
        <v>25</v>
      </c>
      <c r="E4" s="2" t="s">
        <v>28</v>
      </c>
    </row>
    <row r="5" spans="2:13" x14ac:dyDescent="0.25">
      <c r="B5" s="1" t="s">
        <v>11</v>
      </c>
      <c r="C5" s="1">
        <f>COUNTIF(Table1[Totalt
(max 53p)],"&lt;4")</f>
        <v>0</v>
      </c>
      <c r="D5" s="5">
        <f>Table2[[#This Row],[Antal
studenter]]/5</f>
        <v>0</v>
      </c>
      <c r="E5" s="6">
        <v>0</v>
      </c>
    </row>
    <row r="6" spans="2:13" x14ac:dyDescent="0.25">
      <c r="B6" s="3" t="s">
        <v>12</v>
      </c>
      <c r="C6" s="1">
        <f>COUNTIFS(Table1[Totalt
(max 53p)],"&gt;3",Table1[Totalt
(max 53p)],"&lt;8")</f>
        <v>0</v>
      </c>
      <c r="D6" s="5">
        <f>Table2[[#This Row],[Antal
studenter]]/5</f>
        <v>0</v>
      </c>
      <c r="E6" s="6">
        <f>SUM($D$5:$D5)*100</f>
        <v>0</v>
      </c>
    </row>
    <row r="7" spans="2:13" x14ac:dyDescent="0.25">
      <c r="B7" s="4" t="s">
        <v>13</v>
      </c>
      <c r="C7" s="1">
        <f>COUNTIFS(Table1[Totalt
(max 53p)],"&gt;7",Table1[Totalt
(max 53p)],"&lt;12")</f>
        <v>1</v>
      </c>
      <c r="D7" s="5">
        <f>Table2[[#This Row],[Antal
studenter]]/5</f>
        <v>0.2</v>
      </c>
      <c r="E7" s="6">
        <f>SUM($D$5:$D6)*100</f>
        <v>0</v>
      </c>
    </row>
    <row r="8" spans="2:13" x14ac:dyDescent="0.25">
      <c r="B8" s="4" t="s">
        <v>14</v>
      </c>
      <c r="C8" s="1">
        <f>COUNTIFS(Table1[Totalt
(max 53p)],"&gt;11",Table1[Totalt
(max 53p)],"&lt;16")</f>
        <v>1</v>
      </c>
      <c r="D8" s="5">
        <f>Table2[[#This Row],[Antal
studenter]]/5</f>
        <v>0.2</v>
      </c>
      <c r="E8" s="6">
        <f>SUM($D$5:$D7)*100</f>
        <v>20</v>
      </c>
    </row>
    <row r="9" spans="2:13" x14ac:dyDescent="0.25">
      <c r="B9" s="4" t="s">
        <v>15</v>
      </c>
      <c r="C9" s="1">
        <f>COUNTIFS(Table1[Totalt
(max 53p)],"&gt;15",Table1[Totalt
(max 53p)],"&lt;20")</f>
        <v>1</v>
      </c>
      <c r="D9" s="5">
        <f>Table2[[#This Row],[Antal
studenter]]/5</f>
        <v>0.2</v>
      </c>
      <c r="E9" s="6">
        <f>SUM($D$5:$D8)*100</f>
        <v>40</v>
      </c>
    </row>
    <row r="10" spans="2:13" x14ac:dyDescent="0.25">
      <c r="B10" s="4" t="s">
        <v>16</v>
      </c>
      <c r="C10" s="1">
        <f>COUNTIFS(Table1[Totalt
(max 53p)],"&gt;19",Table1[Totalt
(max 53p)],"&lt;24")</f>
        <v>1</v>
      </c>
      <c r="D10" s="5">
        <f>Table2[[#This Row],[Antal
studenter]]/5</f>
        <v>0.2</v>
      </c>
      <c r="E10" s="6">
        <f>SUM($D$5:$D9)*100</f>
        <v>60.000000000000007</v>
      </c>
    </row>
    <row r="11" spans="2:13" x14ac:dyDescent="0.25">
      <c r="B11" s="4" t="s">
        <v>17</v>
      </c>
      <c r="C11" s="1">
        <f>COUNTIFS(Table1[Totalt
(max 53p)],"&gt;23",Table1[Totalt
(max 53p)],"&lt;28")</f>
        <v>1</v>
      </c>
      <c r="D11" s="5">
        <f>Table2[[#This Row],[Antal
studenter]]/5</f>
        <v>0.2</v>
      </c>
      <c r="E11" s="6">
        <f>SUM($D$5:$D10)*100</f>
        <v>80</v>
      </c>
    </row>
    <row r="12" spans="2:13" x14ac:dyDescent="0.25">
      <c r="B12" s="4" t="s">
        <v>18</v>
      </c>
      <c r="C12" s="1">
        <f>COUNTIFS(Table1[Totalt
(max 53p)],"&gt;27",Table1[Totalt
(max 53p)],"&lt;32")</f>
        <v>0</v>
      </c>
      <c r="D12" s="5">
        <f>Table2[[#This Row],[Antal
studenter]]/5</f>
        <v>0</v>
      </c>
      <c r="E12" s="6">
        <f>SUM($D$5:$D11)*100</f>
        <v>100</v>
      </c>
    </row>
    <row r="13" spans="2:13" x14ac:dyDescent="0.25">
      <c r="B13" s="4" t="s">
        <v>19</v>
      </c>
      <c r="C13" s="1">
        <f>COUNTIFS(Table1[Totalt
(max 53p)],"&gt;31",Table1[Totalt
(max 53p)],"&lt;36")</f>
        <v>0</v>
      </c>
      <c r="D13" s="5">
        <f>Table2[[#This Row],[Antal
studenter]]/5</f>
        <v>0</v>
      </c>
      <c r="E13" s="6">
        <f>SUM($D$5:$D12)*100</f>
        <v>100</v>
      </c>
    </row>
    <row r="14" spans="2:13" x14ac:dyDescent="0.25">
      <c r="B14" s="4" t="s">
        <v>20</v>
      </c>
      <c r="C14" s="1">
        <f>COUNTIFS(Table1[Totalt
(max 53p)],"&gt;35",Table1[Totalt
(max 53p)],"&lt;40")</f>
        <v>0</v>
      </c>
      <c r="D14" s="5">
        <f>Table2[[#This Row],[Antal
studenter]]/5</f>
        <v>0</v>
      </c>
      <c r="E14" s="6">
        <f>SUM($D$5:$D13)*100</f>
        <v>100</v>
      </c>
    </row>
    <row r="15" spans="2:13" x14ac:dyDescent="0.25">
      <c r="B15" s="4" t="s">
        <v>21</v>
      </c>
      <c r="C15" s="1">
        <f>COUNTIFS(Table1[Totalt
(max 53p)],"&gt;39",Table1[Totalt
(max 53p)],"&lt;44")</f>
        <v>0</v>
      </c>
      <c r="D15" s="5">
        <f>Table2[[#This Row],[Antal
studenter]]/5</f>
        <v>0</v>
      </c>
      <c r="E15" s="6">
        <f>SUM($D$5:$D14)*100</f>
        <v>100</v>
      </c>
    </row>
    <row r="16" spans="2:13" x14ac:dyDescent="0.25">
      <c r="B16" s="4" t="s">
        <v>22</v>
      </c>
      <c r="C16" s="1">
        <f>COUNTIFS(Table1[Totalt
(max 53p)],"&gt;43",Table1[Totalt
(max 53p)],"&lt;48")</f>
        <v>0</v>
      </c>
      <c r="D16" s="5">
        <f>Table2[[#This Row],[Antal
studenter]]/5</f>
        <v>0</v>
      </c>
      <c r="E16" s="6">
        <f>SUM($D$5:$D15)*100</f>
        <v>100</v>
      </c>
    </row>
    <row r="17" spans="2:5" x14ac:dyDescent="0.25">
      <c r="B17" s="4" t="s">
        <v>35</v>
      </c>
      <c r="C17" s="1">
        <f>COUNTIF(Table1[Totalt
(max 53p)],"&gt;47")</f>
        <v>0</v>
      </c>
      <c r="D17" s="5">
        <f>Table2[[#This Row],[Antal
studenter]]/5</f>
        <v>0</v>
      </c>
      <c r="E17" s="6">
        <f>SUM($D$5:$D16)*100</f>
        <v>100</v>
      </c>
    </row>
    <row r="19" spans="2:5" ht="30" x14ac:dyDescent="0.25">
      <c r="B19" s="1" t="s">
        <v>8</v>
      </c>
      <c r="C19" s="2" t="s">
        <v>24</v>
      </c>
      <c r="D19" s="1" t="s">
        <v>25</v>
      </c>
      <c r="E19" s="1" t="s">
        <v>28</v>
      </c>
    </row>
    <row r="20" spans="2:5" x14ac:dyDescent="0.25">
      <c r="B20" s="1" t="s">
        <v>26</v>
      </c>
      <c r="C20" s="1">
        <f>SUM(C5:C9)</f>
        <v>3</v>
      </c>
      <c r="D20" s="5">
        <f t="shared" ref="D20:D22" si="0">C20/5</f>
        <v>0.6</v>
      </c>
      <c r="E20" s="6">
        <v>0</v>
      </c>
    </row>
    <row r="21" spans="2:5" x14ac:dyDescent="0.25">
      <c r="B21" s="1" t="s">
        <v>27</v>
      </c>
      <c r="C21" s="1">
        <f>SUM(C10:C13)</f>
        <v>2</v>
      </c>
      <c r="D21" s="5">
        <f t="shared" si="0"/>
        <v>0.4</v>
      </c>
      <c r="E21" s="6">
        <f>100*SUM($D$20:$D20)</f>
        <v>60</v>
      </c>
    </row>
    <row r="22" spans="2:5" x14ac:dyDescent="0.25">
      <c r="B22" s="1" t="s">
        <v>36</v>
      </c>
      <c r="C22" s="1">
        <f>SUM(C14:C17)</f>
        <v>0</v>
      </c>
      <c r="D22" s="5">
        <f t="shared" si="0"/>
        <v>0</v>
      </c>
      <c r="E22" s="6">
        <f>100*SUM($D$20:$D21)</f>
        <v>100</v>
      </c>
    </row>
  </sheetData>
  <mergeCells count="1">
    <mergeCell ref="B2:M2"/>
  </mergeCells>
  <pageMargins left="0.7" right="0.7" top="0.75" bottom="0.75" header="0.3" footer="0.3"/>
  <pageSetup paperSize="9" scale="72" fitToHeight="0" orientation="portrait" horizontalDpi="1200" verticalDpi="1200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2018-06-05 Tentaresultat</vt:lpstr>
      <vt:lpstr>Histogram</vt:lpstr>
      <vt:lpstr>'2018-06-05 Tentaresultat'!Print_Area</vt:lpstr>
      <vt:lpstr>Histogram!Print_Area</vt:lpstr>
      <vt:lpstr>'2018-06-05 Tentaresultat'!Print_Titles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2018-06-07T10:15:19Z</dcterms:created>
  <dcterms:modified xsi:type="dcterms:W3CDTF">2018-06-07T10:19:00Z</dcterms:modified>
</cp:coreProperties>
</file>