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kasma\Documents\Undervisning\NBAM00\"/>
    </mc:Choice>
  </mc:AlternateContent>
  <bookViews>
    <workbookView xWindow="0" yWindow="0" windowWidth="28800" windowHeight="14010"/>
  </bookViews>
  <sheets>
    <sheet name="2017-10-17 Tentaresultat" sheetId="1" r:id="rId1"/>
    <sheet name="Histogram" sheetId="2" r:id="rId2"/>
  </sheets>
  <definedNames>
    <definedName name="_xlnm.Print_Area" localSheetId="0">'2017-10-17 Tentaresultat'!$B$2:$N$116</definedName>
    <definedName name="_xlnm.Print_Area" localSheetId="1">Histogram!$B$2:$M$41</definedName>
    <definedName name="_xlnm.Print_Titles" localSheetId="0">'2017-10-17 Tentaresultat'!$B:$B,'2017-10-17 Tentaresultat'!$2:$4</definedName>
  </definedNames>
  <calcPr calcId="171027"/>
</workbook>
</file>

<file path=xl/calcChain.xml><?xml version="1.0" encoding="utf-8"?>
<calcChain xmlns="http://schemas.openxmlformats.org/spreadsheetml/2006/main">
  <c r="K116" i="1" l="1" a="1"/>
  <c r="K116" i="1" s="1"/>
  <c r="J116" i="1" a="1"/>
  <c r="J116" i="1" s="1"/>
  <c r="I116" i="1" a="1"/>
  <c r="I116" i="1" s="1"/>
  <c r="H116" i="1" a="1"/>
  <c r="H116" i="1" s="1"/>
  <c r="G116" i="1" a="1"/>
  <c r="G116" i="1" s="1"/>
  <c r="F116" i="1" a="1"/>
  <c r="F116" i="1" s="1"/>
  <c r="E116" i="1" a="1"/>
  <c r="E116" i="1" s="1"/>
  <c r="D116" i="1" a="1"/>
  <c r="D116" i="1" s="1"/>
  <c r="C116" i="1" a="1"/>
  <c r="C116" i="1" s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5" i="1"/>
  <c r="D115" i="1"/>
  <c r="E115" i="1"/>
  <c r="F115" i="1"/>
  <c r="G115" i="1"/>
  <c r="H115" i="1"/>
  <c r="I115" i="1"/>
  <c r="J115" i="1"/>
  <c r="K115" i="1"/>
  <c r="C115" i="1"/>
  <c r="M5" i="1" l="1"/>
  <c r="M111" i="1"/>
  <c r="M107" i="1"/>
  <c r="M109" i="1"/>
  <c r="M101" i="1"/>
  <c r="M93" i="1"/>
  <c r="M85" i="1"/>
  <c r="M112" i="1"/>
  <c r="M108" i="1"/>
  <c r="M104" i="1"/>
  <c r="M100" i="1"/>
  <c r="M96" i="1"/>
  <c r="M92" i="1"/>
  <c r="M88" i="1"/>
  <c r="M84" i="1"/>
  <c r="M80" i="1"/>
  <c r="M76" i="1"/>
  <c r="M72" i="1"/>
  <c r="M68" i="1"/>
  <c r="M64" i="1"/>
  <c r="M60" i="1"/>
  <c r="M56" i="1"/>
  <c r="M52" i="1"/>
  <c r="M48" i="1"/>
  <c r="M44" i="1"/>
  <c r="M40" i="1"/>
  <c r="M36" i="1"/>
  <c r="M32" i="1"/>
  <c r="M28" i="1"/>
  <c r="M24" i="1"/>
  <c r="M20" i="1"/>
  <c r="M16" i="1"/>
  <c r="M12" i="1"/>
  <c r="M8" i="1"/>
  <c r="M103" i="1"/>
  <c r="M99" i="1"/>
  <c r="M95" i="1"/>
  <c r="M91" i="1"/>
  <c r="M87" i="1"/>
  <c r="M83" i="1"/>
  <c r="M79" i="1"/>
  <c r="M75" i="1"/>
  <c r="M71" i="1"/>
  <c r="M67" i="1"/>
  <c r="M63" i="1"/>
  <c r="M59" i="1"/>
  <c r="M55" i="1"/>
  <c r="M51" i="1"/>
  <c r="M47" i="1"/>
  <c r="M43" i="1"/>
  <c r="M39" i="1"/>
  <c r="M35" i="1"/>
  <c r="M31" i="1"/>
  <c r="M27" i="1"/>
  <c r="M23" i="1"/>
  <c r="M19" i="1"/>
  <c r="M15" i="1"/>
  <c r="M11" i="1"/>
  <c r="M7" i="1"/>
  <c r="M114" i="1"/>
  <c r="M110" i="1"/>
  <c r="M106" i="1"/>
  <c r="M102" i="1"/>
  <c r="M98" i="1"/>
  <c r="M94" i="1"/>
  <c r="M90" i="1"/>
  <c r="M86" i="1"/>
  <c r="M82" i="1"/>
  <c r="M78" i="1"/>
  <c r="M74" i="1"/>
  <c r="M70" i="1"/>
  <c r="M66" i="1"/>
  <c r="M62" i="1"/>
  <c r="M58" i="1"/>
  <c r="M54" i="1"/>
  <c r="M50" i="1"/>
  <c r="M46" i="1"/>
  <c r="M42" i="1"/>
  <c r="M38" i="1"/>
  <c r="M34" i="1"/>
  <c r="M30" i="1"/>
  <c r="M26" i="1"/>
  <c r="M22" i="1"/>
  <c r="M18" i="1"/>
  <c r="M14" i="1"/>
  <c r="M10" i="1"/>
  <c r="M6" i="1"/>
  <c r="M113" i="1"/>
  <c r="M105" i="1"/>
  <c r="M97" i="1"/>
  <c r="M89" i="1"/>
  <c r="M81" i="1"/>
  <c r="M77" i="1"/>
  <c r="M73" i="1"/>
  <c r="M69" i="1"/>
  <c r="M65" i="1"/>
  <c r="M61" i="1"/>
  <c r="M57" i="1"/>
  <c r="M53" i="1"/>
  <c r="M49" i="1"/>
  <c r="M45" i="1"/>
  <c r="M41" i="1"/>
  <c r="M37" i="1"/>
  <c r="M33" i="1"/>
  <c r="M29" i="1"/>
  <c r="M25" i="1"/>
  <c r="M21" i="1"/>
  <c r="M17" i="1"/>
  <c r="M13" i="1"/>
  <c r="M9" i="1"/>
  <c r="C16" i="2"/>
  <c r="D16" i="2" s="1"/>
  <c r="C12" i="2"/>
  <c r="D12" i="2" s="1"/>
  <c r="C8" i="2"/>
  <c r="D8" i="2" s="1"/>
  <c r="C14" i="2"/>
  <c r="C6" i="2"/>
  <c r="D6" i="2" s="1"/>
  <c r="C17" i="2"/>
  <c r="D17" i="2" s="1"/>
  <c r="C15" i="2"/>
  <c r="D15" i="2" s="1"/>
  <c r="C11" i="2"/>
  <c r="D11" i="2" s="1"/>
  <c r="C7" i="2"/>
  <c r="D7" i="2" s="1"/>
  <c r="C10" i="2"/>
  <c r="C13" i="2"/>
  <c r="D13" i="2" s="1"/>
  <c r="C9" i="2"/>
  <c r="D9" i="2" s="1"/>
  <c r="C5" i="2"/>
  <c r="L116" i="1"/>
  <c r="M116" i="1" s="1"/>
  <c r="L115" i="1"/>
  <c r="M115" i="1" s="1"/>
  <c r="D14" i="2" l="1"/>
  <c r="C22" i="2"/>
  <c r="D22" i="2" s="1"/>
  <c r="D10" i="2"/>
  <c r="C21" i="2"/>
  <c r="D21" i="2" s="1"/>
  <c r="C20" i="2"/>
  <c r="D20" i="2" s="1"/>
  <c r="D5" i="2"/>
  <c r="E9" i="2" l="1"/>
  <c r="E13" i="2"/>
  <c r="E10" i="2"/>
  <c r="E14" i="2"/>
  <c r="E6" i="2"/>
  <c r="E7" i="2"/>
  <c r="E11" i="2"/>
  <c r="E15" i="2"/>
  <c r="E8" i="2"/>
  <c r="E12" i="2"/>
  <c r="E16" i="2"/>
  <c r="E17" i="2"/>
  <c r="E22" i="2"/>
  <c r="E21" i="2"/>
</calcChain>
</file>

<file path=xl/sharedStrings.xml><?xml version="1.0" encoding="utf-8"?>
<sst xmlns="http://schemas.openxmlformats.org/spreadsheetml/2006/main" count="272" uniqueCount="39">
  <si>
    <t>-</t>
  </si>
  <si>
    <t>G</t>
  </si>
  <si>
    <t>VG</t>
  </si>
  <si>
    <t>U</t>
  </si>
  <si>
    <t>Student</t>
  </si>
  <si>
    <t>Uppg. 1
(max 8p)</t>
  </si>
  <si>
    <t>Uppg. 2
(max 6p)</t>
  </si>
  <si>
    <t>Uppg. 3
(max 8p)</t>
  </si>
  <si>
    <t>Uppg. 4
(max 4p)</t>
  </si>
  <si>
    <t>Uppg. 5
(max 8p)</t>
  </si>
  <si>
    <t>Uppg. 6
(max 6p)</t>
  </si>
  <si>
    <t>Uppg. 7
(max 6p)</t>
  </si>
  <si>
    <t>Uppg. 8
(max 4p)</t>
  </si>
  <si>
    <t>Bonus
(max 3p)</t>
  </si>
  <si>
    <t>Totalt
(max 53p)</t>
  </si>
  <si>
    <t>Betyg</t>
  </si>
  <si>
    <t>Average</t>
  </si>
  <si>
    <t>Median</t>
  </si>
  <si>
    <t>NBAM00: Naturvetenskapligt basår, del 1 - ordinarietenta 2017-10-17</t>
  </si>
  <si>
    <t>0-3</t>
  </si>
  <si>
    <t>4-7</t>
  </si>
  <si>
    <t>8-11</t>
  </si>
  <si>
    <t>12-15</t>
  </si>
  <si>
    <t>16-19</t>
  </si>
  <si>
    <t>20-23</t>
  </si>
  <si>
    <t>24-27</t>
  </si>
  <si>
    <t>28-31</t>
  </si>
  <si>
    <t>32-35</t>
  </si>
  <si>
    <t>36-39</t>
  </si>
  <si>
    <t>40-43</t>
  </si>
  <si>
    <t>44-47</t>
  </si>
  <si>
    <t>48-51</t>
  </si>
  <si>
    <t>Erhållna
poäng</t>
  </si>
  <si>
    <t>Antal
studenter</t>
  </si>
  <si>
    <t>Procent</t>
  </si>
  <si>
    <t>U (0 – 19p)</t>
  </si>
  <si>
    <t>G (20 – 35p)</t>
  </si>
  <si>
    <t>VG (36 – 51p)</t>
  </si>
  <si>
    <t>Percentil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</si>
</sst>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" fontId="0" fillId="0" borderId="0" xfId="0" quotePrefix="1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16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6" fillId="0" borderId="10" xfId="0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40">
    <dxf>
      <numFmt numFmtId="166" formatCode="0.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indent="0" justifyLastLine="0" shrinkToFit="0" readingOrder="0"/>
    </dxf>
    <dxf>
      <numFmt numFmtId="166" formatCode="0.0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u="none" strike="noStrike" baseline="0">
                <a:effectLst/>
              </a:rPr>
              <a:t>Histogram över erhållna poäng 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Histogram!$C$4</c:f>
              <c:strCache>
                <c:ptCount val="1"/>
                <c:pt idx="0">
                  <c:v>Antal
studenter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B89-4CC4-889A-F4ED4F85A73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B89-4CC4-889A-F4ED4F85A73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89-4CC4-889A-F4ED4F85A73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B89-4CC4-889A-F4ED4F85A73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89-4CC4-889A-F4ED4F85A73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B89-4CC4-889A-F4ED4F85A73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89-4CC4-889A-F4ED4F85A73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B89-4CC4-889A-F4ED4F85A73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89-4CC4-889A-F4ED4F85A73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B89-4CC4-889A-F4ED4F85A73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89-4CC4-889A-F4ED4F85A73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B89-4CC4-889A-F4ED4F85A73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89-4CC4-889A-F4ED4F85A7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Histogram!$B$5:$B$17</c:f>
              <c:strCache>
                <c:ptCount val="13"/>
                <c:pt idx="0">
                  <c:v>0-3</c:v>
                </c:pt>
                <c:pt idx="1">
                  <c:v>4-7</c:v>
                </c:pt>
                <c:pt idx="2">
                  <c:v>8-11</c:v>
                </c:pt>
                <c:pt idx="3">
                  <c:v>12-15</c:v>
                </c:pt>
                <c:pt idx="4">
                  <c:v>16-19</c:v>
                </c:pt>
                <c:pt idx="5">
                  <c:v>20-23</c:v>
                </c:pt>
                <c:pt idx="6">
                  <c:v>24-27</c:v>
                </c:pt>
                <c:pt idx="7">
                  <c:v>28-31</c:v>
                </c:pt>
                <c:pt idx="8">
                  <c:v>32-35</c:v>
                </c:pt>
                <c:pt idx="9">
                  <c:v>36-39</c:v>
                </c:pt>
                <c:pt idx="10">
                  <c:v>40-43</c:v>
                </c:pt>
                <c:pt idx="11">
                  <c:v>44-47</c:v>
                </c:pt>
                <c:pt idx="12">
                  <c:v>48-51</c:v>
                </c:pt>
              </c:strCache>
            </c:strRef>
          </c:cat>
          <c:val>
            <c:numRef>
              <c:f>Histogram!$C$5:$C$17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21</c:v>
                </c:pt>
                <c:pt idx="6">
                  <c:v>14</c:v>
                </c:pt>
                <c:pt idx="7">
                  <c:v>13</c:v>
                </c:pt>
                <c:pt idx="8">
                  <c:v>4</c:v>
                </c:pt>
                <c:pt idx="9">
                  <c:v>11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9-4CC4-889A-F4ED4F85A7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"/>
        <c:axId val="518411072"/>
        <c:axId val="518411400"/>
      </c:barChart>
      <c:catAx>
        <c:axId val="518411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Erhållna poäng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18411400"/>
        <c:crosses val="autoZero"/>
        <c:auto val="1"/>
        <c:lblAlgn val="ctr"/>
        <c:lblOffset val="100"/>
        <c:noMultiLvlLbl val="0"/>
      </c:catAx>
      <c:valAx>
        <c:axId val="518411400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A</a:t>
                </a:r>
                <a:r>
                  <a:rPr lang="cs-CZ"/>
                  <a:t>ntal studenter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18411072"/>
        <c:crosses val="autoZero"/>
        <c:crossBetween val="between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Poängfördelning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6350">
              <a:solidFill>
                <a:schemeClr val="lt1">
                  <a:alpha val="5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6350">
                <a:solidFill>
                  <a:schemeClr val="lt1">
                    <a:alpha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1-0A24-4A14-AB0E-9376DF0536C1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6350">
                <a:solidFill>
                  <a:schemeClr val="lt1">
                    <a:alpha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2-0A24-4A14-AB0E-9376DF0536C1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6350">
                <a:solidFill>
                  <a:schemeClr val="lt1">
                    <a:alpha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3-0A24-4A14-AB0E-9376DF0536C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6350">
                <a:solidFill>
                  <a:schemeClr val="lt1">
                    <a:alpha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4-0A24-4A14-AB0E-9376DF0536C1}"/>
              </c:ext>
            </c:extLst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6350">
                <a:solidFill>
                  <a:schemeClr val="lt1">
                    <a:alpha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5-0A24-4A14-AB0E-9376DF0536C1}"/>
              </c:ext>
            </c:extLst>
          </c:dPt>
          <c:dPt>
            <c:idx val="5"/>
            <c:bubble3D val="0"/>
            <c:spPr>
              <a:solidFill>
                <a:schemeClr val="accent6">
                  <a:lumMod val="50000"/>
                </a:schemeClr>
              </a:solidFill>
              <a:ln w="6350">
                <a:solidFill>
                  <a:schemeClr val="lt1">
                    <a:alpha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6-0A24-4A14-AB0E-9376DF0536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chemeClr val="lt1">
                    <a:alpha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7-0A24-4A14-AB0E-9376DF0536C1}"/>
              </c:ext>
            </c:extLst>
          </c:dPt>
          <c:dPt>
            <c:idx val="7"/>
            <c:bubble3D val="0"/>
            <c:spPr>
              <a:solidFill>
                <a:schemeClr val="accent6"/>
              </a:solidFill>
              <a:ln w="6350">
                <a:solidFill>
                  <a:schemeClr val="lt1">
                    <a:alpha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8-0A24-4A14-AB0E-9376DF0536C1}"/>
              </c:ext>
            </c:extLst>
          </c:dPt>
          <c:dPt>
            <c:idx val="8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6350">
                <a:solidFill>
                  <a:schemeClr val="lt1">
                    <a:alpha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9-0A24-4A14-AB0E-9376DF0536C1}"/>
              </c:ext>
            </c:extLst>
          </c:dPt>
          <c:dPt>
            <c:idx val="9"/>
            <c:bubble3D val="0"/>
            <c:spPr>
              <a:solidFill>
                <a:schemeClr val="accent5">
                  <a:lumMod val="50000"/>
                </a:schemeClr>
              </a:solidFill>
              <a:ln w="6350">
                <a:solidFill>
                  <a:schemeClr val="lt1">
                    <a:alpha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A-0A24-4A14-AB0E-9376DF0536C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chemeClr val="lt1">
                    <a:alpha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B-0A24-4A14-AB0E-9376DF0536C1}"/>
              </c:ext>
            </c:extLst>
          </c:dPt>
          <c:dPt>
            <c:idx val="11"/>
            <c:bubble3D val="0"/>
            <c:spPr>
              <a:solidFill>
                <a:schemeClr val="accent5"/>
              </a:solidFill>
              <a:ln w="6350">
                <a:solidFill>
                  <a:schemeClr val="lt1">
                    <a:alpha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C-0A24-4A14-AB0E-9376DF0536C1}"/>
              </c:ext>
            </c:extLst>
          </c:dPt>
          <c:dPt>
            <c:idx val="1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chemeClr val="lt1">
                    <a:alpha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D-0A24-4A14-AB0E-9376DF0536C1}"/>
              </c:ext>
            </c:extLst>
          </c:dPt>
          <c:cat>
            <c:strRef>
              <c:f>Histogram!$B$5:$B$17</c:f>
              <c:strCache>
                <c:ptCount val="13"/>
                <c:pt idx="0">
                  <c:v>0-3</c:v>
                </c:pt>
                <c:pt idx="1">
                  <c:v>4-7</c:v>
                </c:pt>
                <c:pt idx="2">
                  <c:v>8-11</c:v>
                </c:pt>
                <c:pt idx="3">
                  <c:v>12-15</c:v>
                </c:pt>
                <c:pt idx="4">
                  <c:v>16-19</c:v>
                </c:pt>
                <c:pt idx="5">
                  <c:v>20-23</c:v>
                </c:pt>
                <c:pt idx="6">
                  <c:v>24-27</c:v>
                </c:pt>
                <c:pt idx="7">
                  <c:v>28-31</c:v>
                </c:pt>
                <c:pt idx="8">
                  <c:v>32-35</c:v>
                </c:pt>
                <c:pt idx="9">
                  <c:v>36-39</c:v>
                </c:pt>
                <c:pt idx="10">
                  <c:v>40-43</c:v>
                </c:pt>
                <c:pt idx="11">
                  <c:v>44-47</c:v>
                </c:pt>
                <c:pt idx="12">
                  <c:v>48-51</c:v>
                </c:pt>
              </c:strCache>
            </c:strRef>
          </c:cat>
          <c:val>
            <c:numRef>
              <c:f>Histogram!$C$5:$C$17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21</c:v>
                </c:pt>
                <c:pt idx="6">
                  <c:v>14</c:v>
                </c:pt>
                <c:pt idx="7">
                  <c:v>13</c:v>
                </c:pt>
                <c:pt idx="8">
                  <c:v>4</c:v>
                </c:pt>
                <c:pt idx="9">
                  <c:v>11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4-4A14-AB0E-9376DF053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466637490415905"/>
          <c:y val="0.11459759118895185"/>
          <c:w val="0.15940170082114358"/>
          <c:h val="0.825550077268378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Poängfördelning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Histogram!$B$5</c:f>
              <c:strCache>
                <c:ptCount val="1"/>
                <c:pt idx="0">
                  <c:v>0-3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Histogram!$C$4</c:f>
              <c:strCache>
                <c:ptCount val="1"/>
                <c:pt idx="0">
                  <c:v>Antal
studenter</c:v>
                </c:pt>
              </c:strCache>
            </c:strRef>
          </c:cat>
          <c:val>
            <c:numRef>
              <c:f>Histogram!$C$5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9-4E02-A6BD-66D7441F9753}"/>
            </c:ext>
          </c:extLst>
        </c:ser>
        <c:ser>
          <c:idx val="1"/>
          <c:order val="1"/>
          <c:tx>
            <c:strRef>
              <c:f>Histogram!$B$6</c:f>
              <c:strCache>
                <c:ptCount val="1"/>
                <c:pt idx="0">
                  <c:v>4-7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Histogram!$C$4</c:f>
              <c:strCache>
                <c:ptCount val="1"/>
                <c:pt idx="0">
                  <c:v>Antal
studenter</c:v>
                </c:pt>
              </c:strCache>
            </c:strRef>
          </c:cat>
          <c:val>
            <c:numRef>
              <c:f>Histogram!$C$6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9-4E02-A6BD-66D7441F9753}"/>
            </c:ext>
          </c:extLst>
        </c:ser>
        <c:ser>
          <c:idx val="2"/>
          <c:order val="2"/>
          <c:tx>
            <c:strRef>
              <c:f>Histogram!$B$7</c:f>
              <c:strCache>
                <c:ptCount val="1"/>
                <c:pt idx="0">
                  <c:v>8-11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Histogram!$C$4</c:f>
              <c:strCache>
                <c:ptCount val="1"/>
                <c:pt idx="0">
                  <c:v>Antal
studenter</c:v>
                </c:pt>
              </c:strCache>
            </c:strRef>
          </c:cat>
          <c:val>
            <c:numRef>
              <c:f>Histogram!$C$7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E9-4E02-A6BD-66D7441F9753}"/>
            </c:ext>
          </c:extLst>
        </c:ser>
        <c:ser>
          <c:idx val="3"/>
          <c:order val="3"/>
          <c:tx>
            <c:strRef>
              <c:f>Histogram!$B$8</c:f>
              <c:strCache>
                <c:ptCount val="1"/>
                <c:pt idx="0">
                  <c:v>12-15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Histogram!$C$4</c:f>
              <c:strCache>
                <c:ptCount val="1"/>
                <c:pt idx="0">
                  <c:v>Antal
studenter</c:v>
                </c:pt>
              </c:strCache>
            </c:strRef>
          </c:cat>
          <c:val>
            <c:numRef>
              <c:f>Histogram!$C$8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E9-4E02-A6BD-66D7441F9753}"/>
            </c:ext>
          </c:extLst>
        </c:ser>
        <c:ser>
          <c:idx val="4"/>
          <c:order val="4"/>
          <c:tx>
            <c:strRef>
              <c:f>Histogram!$B$9</c:f>
              <c:strCache>
                <c:ptCount val="1"/>
                <c:pt idx="0">
                  <c:v>16-19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Histogram!$C$4</c:f>
              <c:strCache>
                <c:ptCount val="1"/>
                <c:pt idx="0">
                  <c:v>Antal
studenter</c:v>
                </c:pt>
              </c:strCache>
            </c:strRef>
          </c:cat>
          <c:val>
            <c:numRef>
              <c:f>Histogram!$C$9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E9-4E02-A6BD-66D7441F9753}"/>
            </c:ext>
          </c:extLst>
        </c:ser>
        <c:ser>
          <c:idx val="5"/>
          <c:order val="5"/>
          <c:tx>
            <c:strRef>
              <c:f>Histogram!$B$10</c:f>
              <c:strCache>
                <c:ptCount val="1"/>
                <c:pt idx="0">
                  <c:v>20-23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Histogram!$C$4</c:f>
              <c:strCache>
                <c:ptCount val="1"/>
                <c:pt idx="0">
                  <c:v>Antal
studenter</c:v>
                </c:pt>
              </c:strCache>
            </c:strRef>
          </c:cat>
          <c:val>
            <c:numRef>
              <c:f>Histogram!$C$10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E9-4E02-A6BD-66D7441F9753}"/>
            </c:ext>
          </c:extLst>
        </c:ser>
        <c:ser>
          <c:idx val="6"/>
          <c:order val="6"/>
          <c:tx>
            <c:strRef>
              <c:f>Histogram!$B$11</c:f>
              <c:strCache>
                <c:ptCount val="1"/>
                <c:pt idx="0">
                  <c:v>24-27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Histogram!$C$4</c:f>
              <c:strCache>
                <c:ptCount val="1"/>
                <c:pt idx="0">
                  <c:v>Antal
studenter</c:v>
                </c:pt>
              </c:strCache>
            </c:strRef>
          </c:cat>
          <c:val>
            <c:numRef>
              <c:f>Histogram!$C$11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E9-4E02-A6BD-66D7441F9753}"/>
            </c:ext>
          </c:extLst>
        </c:ser>
        <c:ser>
          <c:idx val="7"/>
          <c:order val="7"/>
          <c:tx>
            <c:strRef>
              <c:f>Histogram!$B$12</c:f>
              <c:strCache>
                <c:ptCount val="1"/>
                <c:pt idx="0">
                  <c:v>28-31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Histogram!$C$4</c:f>
              <c:strCache>
                <c:ptCount val="1"/>
                <c:pt idx="0">
                  <c:v>Antal
studenter</c:v>
                </c:pt>
              </c:strCache>
            </c:strRef>
          </c:cat>
          <c:val>
            <c:numRef>
              <c:f>Histogram!$C$12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E9-4E02-A6BD-66D7441F9753}"/>
            </c:ext>
          </c:extLst>
        </c:ser>
        <c:ser>
          <c:idx val="8"/>
          <c:order val="8"/>
          <c:tx>
            <c:strRef>
              <c:f>Histogram!$B$13</c:f>
              <c:strCache>
                <c:ptCount val="1"/>
                <c:pt idx="0">
                  <c:v>32-35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Histogram!$C$4</c:f>
              <c:strCache>
                <c:ptCount val="1"/>
                <c:pt idx="0">
                  <c:v>Antal
studenter</c:v>
                </c:pt>
              </c:strCache>
            </c:strRef>
          </c:cat>
          <c:val>
            <c:numRef>
              <c:f>Histogram!$C$13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E9-4E02-A6BD-66D7441F9753}"/>
            </c:ext>
          </c:extLst>
        </c:ser>
        <c:ser>
          <c:idx val="9"/>
          <c:order val="9"/>
          <c:tx>
            <c:strRef>
              <c:f>Histogram!$B$14</c:f>
              <c:strCache>
                <c:ptCount val="1"/>
                <c:pt idx="0">
                  <c:v>36-39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Histogram!$C$4</c:f>
              <c:strCache>
                <c:ptCount val="1"/>
                <c:pt idx="0">
                  <c:v>Antal
studenter</c:v>
                </c:pt>
              </c:strCache>
            </c:strRef>
          </c:cat>
          <c:val>
            <c:numRef>
              <c:f>Histogram!$C$14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FE9-4E02-A6BD-66D7441F9753}"/>
            </c:ext>
          </c:extLst>
        </c:ser>
        <c:ser>
          <c:idx val="10"/>
          <c:order val="10"/>
          <c:tx>
            <c:strRef>
              <c:f>Histogram!$B$15</c:f>
              <c:strCache>
                <c:ptCount val="1"/>
                <c:pt idx="0">
                  <c:v>40-43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Histogram!$C$4</c:f>
              <c:strCache>
                <c:ptCount val="1"/>
                <c:pt idx="0">
                  <c:v>Antal
studenter</c:v>
                </c:pt>
              </c:strCache>
            </c:strRef>
          </c:cat>
          <c:val>
            <c:numRef>
              <c:f>Histogram!$C$15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E9-4E02-A6BD-66D7441F9753}"/>
            </c:ext>
          </c:extLst>
        </c:ser>
        <c:ser>
          <c:idx val="11"/>
          <c:order val="11"/>
          <c:tx>
            <c:strRef>
              <c:f>Histogram!$B$16</c:f>
              <c:strCache>
                <c:ptCount val="1"/>
                <c:pt idx="0">
                  <c:v>44-47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Histogram!$C$4</c:f>
              <c:strCache>
                <c:ptCount val="1"/>
                <c:pt idx="0">
                  <c:v>Antal
studenter</c:v>
                </c:pt>
              </c:strCache>
            </c:strRef>
          </c:cat>
          <c:val>
            <c:numRef>
              <c:f>Histogram!$C$16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FE9-4E02-A6BD-66D7441F9753}"/>
            </c:ext>
          </c:extLst>
        </c:ser>
        <c:ser>
          <c:idx val="12"/>
          <c:order val="12"/>
          <c:tx>
            <c:strRef>
              <c:f>Histogram!$B$17</c:f>
              <c:strCache>
                <c:ptCount val="1"/>
                <c:pt idx="0">
                  <c:v>48-51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Histogram!$C$4</c:f>
              <c:strCache>
                <c:ptCount val="1"/>
                <c:pt idx="0">
                  <c:v>Antal
studenter</c:v>
                </c:pt>
              </c:strCache>
            </c:strRef>
          </c:cat>
          <c:val>
            <c:numRef>
              <c:f>Histogram!$C$17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FE9-4E02-A6BD-66D7441F9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1948752"/>
        <c:axId val="341949080"/>
      </c:barChart>
      <c:catAx>
        <c:axId val="341948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41949080"/>
        <c:crosses val="autoZero"/>
        <c:auto val="1"/>
        <c:lblAlgn val="ctr"/>
        <c:lblOffset val="100"/>
        <c:noMultiLvlLbl val="0"/>
      </c:catAx>
      <c:valAx>
        <c:axId val="341949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41948752"/>
        <c:crosses val="autoZero"/>
        <c:crossBetween val="between"/>
        <c:min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2</xdr:row>
      <xdr:rowOff>180975</xdr:rowOff>
    </xdr:from>
    <xdr:to>
      <xdr:col>12</xdr:col>
      <xdr:colOff>600075</xdr:colOff>
      <xdr:row>30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4D544C-5FAD-44A0-AC64-521975E522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</xdr:colOff>
      <xdr:row>24</xdr:row>
      <xdr:rowOff>171450</xdr:rowOff>
    </xdr:from>
    <xdr:to>
      <xdr:col>5</xdr:col>
      <xdr:colOff>9525</xdr:colOff>
      <xdr:row>40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FEC75C4-D22A-446E-8F5F-1BF608CEB0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104774</xdr:colOff>
      <xdr:row>31</xdr:row>
      <xdr:rowOff>66675</xdr:rowOff>
    </xdr:from>
    <xdr:to>
      <xdr:col>12</xdr:col>
      <xdr:colOff>609599</xdr:colOff>
      <xdr:row>40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805A9B-19D5-48AB-B4B8-7556F8E0D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B4:N114" headerRowDxfId="10" dataDxfId="8" totalsRowDxfId="9">
  <autoFilter ref="B4:N114"/>
  <sortState ref="B5:N114">
    <sortCondition ref="B4:B114"/>
  </sortState>
  <tableColumns count="13">
    <tableColumn id="1" name="Student" totalsRowLabel="Total" dataDxfId="20" totalsRowDxfId="39"/>
    <tableColumn id="2" name="Uppg. 1_x000a_(max 8p)" totalsRowFunction="custom" dataDxfId="19"/>
    <tableColumn id="3" name="Uppg. 2_x000a_(max 6p)" totalsRowFunction="average" dataDxfId="18" totalsRowDxfId="38"/>
    <tableColumn id="4" name="Uppg. 3_x000a_(max 8p)" totalsRowFunction="average" dataDxfId="17" totalsRowDxfId="37"/>
    <tableColumn id="5" name="Uppg. 4_x000a_(max 4p)" totalsRowFunction="average" dataDxfId="16" totalsRowDxfId="36"/>
    <tableColumn id="6" name="Uppg. 5_x000a_(max 8p)" totalsRowFunction="average" dataDxfId="15" totalsRowDxfId="35"/>
    <tableColumn id="7" name="Uppg. 6_x000a_(max 6p)" totalsRowFunction="average" dataDxfId="14" totalsRowDxfId="34"/>
    <tableColumn id="8" name="Uppg. 7_x000a_(max 6p)" totalsRowFunction="average" dataDxfId="13" totalsRowDxfId="33"/>
    <tableColumn id="9" name="Uppg. 8_x000a_(max 4p)" totalsRowFunction="average" dataDxfId="12" totalsRowDxfId="32"/>
    <tableColumn id="10" name="Bonus_x000a_(max 3p)" totalsRowFunction="average" dataDxfId="11" totalsRowDxfId="31"/>
    <tableColumn id="11" name="Totalt_x000a_(max 53p)" totalsRowFunction="average" dataDxfId="7" totalsRowDxfId="30">
      <calculatedColumnFormula>SUM(Table1[[#This Row],[Uppg. 1
(max 8p)]:[Bonus
(max 3p)]])</calculatedColumnFormula>
    </tableColumn>
    <tableColumn id="13" name="Percentil" dataDxfId="4" totalsRowDxfId="5">
      <calculatedColumnFormula>COUNTIF(Table1[Totalt
(max 53p)], "&lt;"&amp;Table1[[#This Row],[Totalt
(max 53p)]])/1.1</calculatedColumnFormula>
    </tableColumn>
    <tableColumn id="12" name="Betyg" totalsRowFunction="count" dataDxfId="6" totalsRowDxfId="29"/>
  </tableColumns>
  <tableStyleInfo name="TableStyleMedium7" showFirstColumn="1" showLastColumn="0" showRowStripes="1" showColumnStripes="0"/>
</table>
</file>

<file path=xl/tables/table2.xml><?xml version="1.0" encoding="utf-8"?>
<table xmlns="http://schemas.openxmlformats.org/spreadsheetml/2006/main" id="2" name="Table2" displayName="Table2" ref="B4:E17" totalsRowShown="0" headerRowDxfId="28" dataDxfId="27">
  <autoFilter ref="B4:E17">
    <filterColumn colId="0" hiddenButton="1"/>
    <filterColumn colId="1" hiddenButton="1"/>
    <filterColumn colId="2" hiddenButton="1"/>
    <filterColumn colId="3" hiddenButton="1"/>
  </autoFilter>
  <tableColumns count="4">
    <tableColumn id="1" name="Erhållna_x000a_poäng" dataDxfId="26"/>
    <tableColumn id="2" name="Antal_x000a_studenter" dataDxfId="25"/>
    <tableColumn id="3" name="Procent" dataDxfId="3" dataCellStyle="Percent">
      <calculatedColumnFormula>Table2[[#This Row],[Antal
studenter]]/110</calculatedColumnFormula>
    </tableColumn>
    <tableColumn id="4" name="Percentil" dataDxfId="2">
      <calculatedColumnFormula>SUM($D$5:$D4)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B19:E22" totalsRowShown="0" headerRowDxfId="24" dataDxfId="23">
  <autoFilter ref="B19:E22">
    <filterColumn colId="0" hiddenButton="1"/>
    <filterColumn colId="1" hiddenButton="1"/>
    <filterColumn colId="2" hiddenButton="1"/>
    <filterColumn colId="3" hiddenButton="1"/>
  </autoFilter>
  <tableColumns count="4">
    <tableColumn id="1" name="Betyg" dataDxfId="22"/>
    <tableColumn id="2" name="Antal_x000a_studenter" dataDxfId="21"/>
    <tableColumn id="3" name="Procent" dataDxfId="1" dataCellStyle="Percent">
      <calculatedColumnFormula>C20/110</calculatedColumnFormula>
    </tableColumn>
    <tableColumn id="4" name="Percentil" dataDxfId="0"/>
  </tableColumns>
  <tableStyleInfo name="TableStyleMedium7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16"/>
  <sheetViews>
    <sheetView tabSelected="1" workbookViewId="0">
      <selection activeCell="B2" sqref="B2:N2"/>
    </sheetView>
  </sheetViews>
  <sheetFormatPr defaultRowHeight="15" x14ac:dyDescent="0.25"/>
  <cols>
    <col min="2" max="2" width="10.140625" customWidth="1"/>
    <col min="3" max="11" width="10.85546875" customWidth="1"/>
    <col min="12" max="12" width="11.7109375" customWidth="1"/>
    <col min="13" max="13" width="11.85546875" customWidth="1"/>
    <col min="14" max="14" width="8.5703125" customWidth="1"/>
  </cols>
  <sheetData>
    <row r="2" spans="2:14" ht="18.75" x14ac:dyDescent="0.25">
      <c r="B2" s="9" t="s">
        <v>18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2:14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30" x14ac:dyDescent="0.25"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38</v>
      </c>
      <c r="N4" s="11" t="s">
        <v>15</v>
      </c>
    </row>
    <row r="5" spans="2:14" x14ac:dyDescent="0.25">
      <c r="B5" s="1">
        <v>1</v>
      </c>
      <c r="C5" s="1">
        <v>8</v>
      </c>
      <c r="D5" s="1">
        <v>6</v>
      </c>
      <c r="E5" s="1">
        <v>4</v>
      </c>
      <c r="F5" s="1">
        <v>4</v>
      </c>
      <c r="G5" s="1">
        <v>4</v>
      </c>
      <c r="H5" s="1">
        <v>0</v>
      </c>
      <c r="I5" s="1">
        <v>0</v>
      </c>
      <c r="J5" s="1" t="s">
        <v>0</v>
      </c>
      <c r="K5" s="1">
        <v>3</v>
      </c>
      <c r="L5" s="1">
        <f>SUM(Table1[[#This Row],[Uppg. 1
(max 8p)]:[Bonus
(max 3p)]])</f>
        <v>29</v>
      </c>
      <c r="M5" s="8">
        <f>COUNTIF(Table1[Totalt
(max 53p)], "&lt;"&amp;Table1[[#This Row],[Totalt
(max 53p)]])/1.1</f>
        <v>62.72727272727272</v>
      </c>
      <c r="N5" s="14" t="s">
        <v>1</v>
      </c>
    </row>
    <row r="6" spans="2:14" x14ac:dyDescent="0.25">
      <c r="B6" s="1">
        <v>2</v>
      </c>
      <c r="C6" s="1">
        <v>5</v>
      </c>
      <c r="D6" s="1">
        <v>5</v>
      </c>
      <c r="E6" s="1">
        <v>2</v>
      </c>
      <c r="F6" s="1">
        <v>2</v>
      </c>
      <c r="G6" s="1">
        <v>4</v>
      </c>
      <c r="H6" s="1">
        <v>0</v>
      </c>
      <c r="I6" s="1">
        <v>0</v>
      </c>
      <c r="J6" s="1">
        <v>1</v>
      </c>
      <c r="K6" s="1">
        <v>2</v>
      </c>
      <c r="L6" s="1">
        <f>SUM(Table1[[#This Row],[Uppg. 1
(max 8p)]:[Bonus
(max 3p)]])</f>
        <v>21</v>
      </c>
      <c r="M6" s="8">
        <f>COUNTIF(Table1[Totalt
(max 53p)], "&lt;"&amp;Table1[[#This Row],[Totalt
(max 53p)]])/1.1</f>
        <v>35.454545454545453</v>
      </c>
      <c r="N6" s="14" t="s">
        <v>1</v>
      </c>
    </row>
    <row r="7" spans="2:14" x14ac:dyDescent="0.25">
      <c r="B7" s="1">
        <v>3</v>
      </c>
      <c r="C7" s="1">
        <v>5</v>
      </c>
      <c r="D7" s="1">
        <v>4</v>
      </c>
      <c r="E7" s="1">
        <v>7</v>
      </c>
      <c r="F7" s="1">
        <v>3</v>
      </c>
      <c r="G7" s="1">
        <v>4</v>
      </c>
      <c r="H7" s="1">
        <v>0</v>
      </c>
      <c r="I7" s="1" t="s">
        <v>0</v>
      </c>
      <c r="J7" s="1" t="s">
        <v>0</v>
      </c>
      <c r="K7" s="1">
        <v>2</v>
      </c>
      <c r="L7" s="1">
        <f>SUM(Table1[[#This Row],[Uppg. 1
(max 8p)]:[Bonus
(max 3p)]])</f>
        <v>25</v>
      </c>
      <c r="M7" s="8">
        <f>COUNTIF(Table1[Totalt
(max 53p)], "&lt;"&amp;Table1[[#This Row],[Totalt
(max 53p)]])/1.1</f>
        <v>52.72727272727272</v>
      </c>
      <c r="N7" s="14" t="s">
        <v>1</v>
      </c>
    </row>
    <row r="8" spans="2:14" x14ac:dyDescent="0.25">
      <c r="B8" s="1">
        <v>4</v>
      </c>
      <c r="C8" s="1">
        <v>7</v>
      </c>
      <c r="D8" s="1">
        <v>6</v>
      </c>
      <c r="E8" s="1">
        <v>6</v>
      </c>
      <c r="F8" s="1">
        <v>4</v>
      </c>
      <c r="G8" s="1">
        <v>6</v>
      </c>
      <c r="H8" s="1">
        <v>4</v>
      </c>
      <c r="I8" s="1">
        <v>6</v>
      </c>
      <c r="J8" s="1">
        <v>4</v>
      </c>
      <c r="K8" s="1">
        <v>3</v>
      </c>
      <c r="L8" s="1">
        <f>SUM(Table1[[#This Row],[Uppg. 1
(max 8p)]:[Bonus
(max 3p)]])</f>
        <v>46</v>
      </c>
      <c r="M8" s="8">
        <f>COUNTIF(Table1[Totalt
(max 53p)], "&lt;"&amp;Table1[[#This Row],[Totalt
(max 53p)]])/1.1</f>
        <v>95.454545454545453</v>
      </c>
      <c r="N8" s="14" t="s">
        <v>2</v>
      </c>
    </row>
    <row r="9" spans="2:14" x14ac:dyDescent="0.25">
      <c r="B9" s="1">
        <v>5</v>
      </c>
      <c r="C9" s="1">
        <v>3</v>
      </c>
      <c r="D9" s="1">
        <v>2</v>
      </c>
      <c r="E9" s="1">
        <v>4</v>
      </c>
      <c r="F9" s="1">
        <v>4</v>
      </c>
      <c r="G9" s="1">
        <v>5</v>
      </c>
      <c r="H9" s="1">
        <v>0</v>
      </c>
      <c r="I9" s="1">
        <v>5</v>
      </c>
      <c r="J9" s="1">
        <v>4</v>
      </c>
      <c r="K9" s="1">
        <v>3</v>
      </c>
      <c r="L9" s="1">
        <f>SUM(Table1[[#This Row],[Uppg. 1
(max 8p)]:[Bonus
(max 3p)]])</f>
        <v>30</v>
      </c>
      <c r="M9" s="8">
        <f>COUNTIF(Table1[Totalt
(max 53p)], "&lt;"&amp;Table1[[#This Row],[Totalt
(max 53p)]])/1.1</f>
        <v>63.636363636363633</v>
      </c>
      <c r="N9" s="14" t="s">
        <v>1</v>
      </c>
    </row>
    <row r="10" spans="2:14" x14ac:dyDescent="0.25">
      <c r="B10" s="1">
        <v>6</v>
      </c>
      <c r="C10" s="1">
        <v>3</v>
      </c>
      <c r="D10" s="1">
        <v>6</v>
      </c>
      <c r="E10" s="1">
        <v>6</v>
      </c>
      <c r="F10" s="1">
        <v>0</v>
      </c>
      <c r="G10" s="1">
        <v>6</v>
      </c>
      <c r="H10" s="1">
        <v>0</v>
      </c>
      <c r="I10" s="1" t="s">
        <v>0</v>
      </c>
      <c r="J10" s="1" t="s">
        <v>0</v>
      </c>
      <c r="K10" s="1">
        <v>2</v>
      </c>
      <c r="L10" s="1">
        <f>SUM(Table1[[#This Row],[Uppg. 1
(max 8p)]:[Bonus
(max 3p)]])</f>
        <v>23</v>
      </c>
      <c r="M10" s="8">
        <f>COUNTIF(Table1[Totalt
(max 53p)], "&lt;"&amp;Table1[[#This Row],[Totalt
(max 53p)]])/1.1</f>
        <v>42.727272727272727</v>
      </c>
      <c r="N10" s="14" t="s">
        <v>1</v>
      </c>
    </row>
    <row r="11" spans="2:14" x14ac:dyDescent="0.25">
      <c r="B11" s="1">
        <v>7</v>
      </c>
      <c r="C11" s="1">
        <v>6</v>
      </c>
      <c r="D11" s="1">
        <v>2</v>
      </c>
      <c r="E11" s="1">
        <v>2</v>
      </c>
      <c r="F11" s="1">
        <v>4</v>
      </c>
      <c r="G11" s="1">
        <v>7</v>
      </c>
      <c r="H11" s="1">
        <v>1</v>
      </c>
      <c r="I11" s="1">
        <v>0</v>
      </c>
      <c r="J11" s="1">
        <v>3</v>
      </c>
      <c r="K11" s="1">
        <v>3</v>
      </c>
      <c r="L11" s="1">
        <f>SUM(Table1[[#This Row],[Uppg. 1
(max 8p)]:[Bonus
(max 3p)]])</f>
        <v>28</v>
      </c>
      <c r="M11" s="8">
        <f>COUNTIF(Table1[Totalt
(max 53p)], "&lt;"&amp;Table1[[#This Row],[Totalt
(max 53p)]])/1.1</f>
        <v>60.909090909090907</v>
      </c>
      <c r="N11" s="14" t="s">
        <v>1</v>
      </c>
    </row>
    <row r="12" spans="2:14" x14ac:dyDescent="0.25">
      <c r="B12" s="1">
        <v>8</v>
      </c>
      <c r="C12" s="1">
        <v>7</v>
      </c>
      <c r="D12" s="1">
        <v>6</v>
      </c>
      <c r="E12" s="1">
        <v>6</v>
      </c>
      <c r="F12" s="1" t="s">
        <v>0</v>
      </c>
      <c r="G12" s="1">
        <v>1</v>
      </c>
      <c r="H12" s="1" t="s">
        <v>0</v>
      </c>
      <c r="I12" s="1">
        <v>2</v>
      </c>
      <c r="J12" s="1">
        <v>1</v>
      </c>
      <c r="K12" s="1">
        <v>2</v>
      </c>
      <c r="L12" s="1">
        <f>SUM(Table1[[#This Row],[Uppg. 1
(max 8p)]:[Bonus
(max 3p)]])</f>
        <v>25</v>
      </c>
      <c r="M12" s="8">
        <f>COUNTIF(Table1[Totalt
(max 53p)], "&lt;"&amp;Table1[[#This Row],[Totalt
(max 53p)]])/1.1</f>
        <v>52.72727272727272</v>
      </c>
      <c r="N12" s="14" t="s">
        <v>1</v>
      </c>
    </row>
    <row r="13" spans="2:14" x14ac:dyDescent="0.25">
      <c r="B13" s="1">
        <v>9</v>
      </c>
      <c r="C13" s="1">
        <v>8</v>
      </c>
      <c r="D13" s="1">
        <v>6</v>
      </c>
      <c r="E13" s="1">
        <v>8</v>
      </c>
      <c r="F13" s="1">
        <v>1</v>
      </c>
      <c r="G13" s="1">
        <v>7</v>
      </c>
      <c r="H13" s="1" t="s">
        <v>0</v>
      </c>
      <c r="I13" s="1">
        <v>5</v>
      </c>
      <c r="J13" s="1">
        <v>1</v>
      </c>
      <c r="K13" s="1">
        <v>3</v>
      </c>
      <c r="L13" s="1">
        <f>SUM(Table1[[#This Row],[Uppg. 1
(max 8p)]:[Bonus
(max 3p)]])</f>
        <v>39</v>
      </c>
      <c r="M13" s="8">
        <f>COUNTIF(Table1[Totalt
(max 53p)], "&lt;"&amp;Table1[[#This Row],[Totalt
(max 53p)]])/1.1</f>
        <v>84.545454545454533</v>
      </c>
      <c r="N13" s="14" t="s">
        <v>2</v>
      </c>
    </row>
    <row r="14" spans="2:14" x14ac:dyDescent="0.25">
      <c r="B14" s="1">
        <v>10</v>
      </c>
      <c r="C14" s="1">
        <v>0</v>
      </c>
      <c r="D14" s="1" t="s">
        <v>0</v>
      </c>
      <c r="E14" s="1" t="s">
        <v>0</v>
      </c>
      <c r="F14" s="1" t="s">
        <v>0</v>
      </c>
      <c r="G14" s="1">
        <v>1</v>
      </c>
      <c r="H14" s="1">
        <v>0</v>
      </c>
      <c r="I14" s="1" t="s">
        <v>0</v>
      </c>
      <c r="J14" s="1">
        <v>0</v>
      </c>
      <c r="K14" s="1">
        <v>3</v>
      </c>
      <c r="L14" s="1">
        <f>SUM(Table1[[#This Row],[Uppg. 1
(max 8p)]:[Bonus
(max 3p)]])</f>
        <v>4</v>
      </c>
      <c r="M14" s="8">
        <f>COUNTIF(Table1[Totalt
(max 53p)], "&lt;"&amp;Table1[[#This Row],[Totalt
(max 53p)]])/1.1</f>
        <v>2.7272727272727271</v>
      </c>
      <c r="N14" s="14" t="s">
        <v>3</v>
      </c>
    </row>
    <row r="15" spans="2:14" x14ac:dyDescent="0.25">
      <c r="B15" s="1">
        <v>11</v>
      </c>
      <c r="C15" s="1">
        <v>7</v>
      </c>
      <c r="D15" s="1">
        <v>6</v>
      </c>
      <c r="E15" s="1">
        <v>7</v>
      </c>
      <c r="F15" s="1" t="s">
        <v>0</v>
      </c>
      <c r="G15" s="1">
        <v>6</v>
      </c>
      <c r="H15" s="1">
        <v>1</v>
      </c>
      <c r="I15" s="1">
        <v>1</v>
      </c>
      <c r="J15" s="1">
        <v>1</v>
      </c>
      <c r="K15" s="1">
        <v>2</v>
      </c>
      <c r="L15" s="1">
        <f>SUM(Table1[[#This Row],[Uppg. 1
(max 8p)]:[Bonus
(max 3p)]])</f>
        <v>31</v>
      </c>
      <c r="M15" s="8">
        <f>COUNTIF(Table1[Totalt
(max 53p)], "&lt;"&amp;Table1[[#This Row],[Totalt
(max 53p)]])/1.1</f>
        <v>71.818181818181813</v>
      </c>
      <c r="N15" s="14" t="s">
        <v>1</v>
      </c>
    </row>
    <row r="16" spans="2:14" x14ac:dyDescent="0.25">
      <c r="B16" s="1">
        <v>12</v>
      </c>
      <c r="C16" s="1">
        <v>4</v>
      </c>
      <c r="D16" s="1">
        <v>0</v>
      </c>
      <c r="E16" s="1">
        <v>2</v>
      </c>
      <c r="F16" s="1">
        <v>1</v>
      </c>
      <c r="G16" s="1">
        <v>4</v>
      </c>
      <c r="H16" s="1" t="s">
        <v>0</v>
      </c>
      <c r="I16" s="1">
        <v>0</v>
      </c>
      <c r="J16" s="1">
        <v>4</v>
      </c>
      <c r="K16" s="1">
        <v>1</v>
      </c>
      <c r="L16" s="1">
        <f>SUM(Table1[[#This Row],[Uppg. 1
(max 8p)]:[Bonus
(max 3p)]])</f>
        <v>16</v>
      </c>
      <c r="M16" s="8">
        <f>COUNTIF(Table1[Totalt
(max 53p)], "&lt;"&amp;Table1[[#This Row],[Totalt
(max 53p)]])/1.1</f>
        <v>19.09090909090909</v>
      </c>
      <c r="N16" s="14" t="s">
        <v>3</v>
      </c>
    </row>
    <row r="17" spans="2:14" x14ac:dyDescent="0.25">
      <c r="B17" s="1">
        <v>13</v>
      </c>
      <c r="C17" s="1">
        <v>8</v>
      </c>
      <c r="D17" s="1">
        <v>5</v>
      </c>
      <c r="E17" s="1">
        <v>6</v>
      </c>
      <c r="F17" s="1" t="s">
        <v>0</v>
      </c>
      <c r="G17" s="1">
        <v>5</v>
      </c>
      <c r="H17" s="1" t="s">
        <v>0</v>
      </c>
      <c r="I17" s="1">
        <v>5</v>
      </c>
      <c r="J17" s="1">
        <v>4</v>
      </c>
      <c r="K17" s="1">
        <v>3</v>
      </c>
      <c r="L17" s="1">
        <f>SUM(Table1[[#This Row],[Uppg. 1
(max 8p)]:[Bonus
(max 3p)]])</f>
        <v>36</v>
      </c>
      <c r="M17" s="8">
        <f>COUNTIF(Table1[Totalt
(max 53p)], "&lt;"&amp;Table1[[#This Row],[Totalt
(max 53p)]])/1.1</f>
        <v>76.36363636363636</v>
      </c>
      <c r="N17" s="14" t="s">
        <v>2</v>
      </c>
    </row>
    <row r="18" spans="2:14" x14ac:dyDescent="0.25">
      <c r="B18" s="1">
        <v>14</v>
      </c>
      <c r="C18" s="1">
        <v>4</v>
      </c>
      <c r="D18" s="1">
        <v>0</v>
      </c>
      <c r="E18" s="1">
        <v>0</v>
      </c>
      <c r="F18" s="1">
        <v>4</v>
      </c>
      <c r="G18" s="1">
        <v>2</v>
      </c>
      <c r="H18" s="1">
        <v>0</v>
      </c>
      <c r="I18" s="1">
        <v>0</v>
      </c>
      <c r="J18" s="1">
        <v>1</v>
      </c>
      <c r="K18" s="1" t="s">
        <v>0</v>
      </c>
      <c r="L18" s="1">
        <f>SUM(Table1[[#This Row],[Uppg. 1
(max 8p)]:[Bonus
(max 3p)]])</f>
        <v>11</v>
      </c>
      <c r="M18" s="8">
        <f>COUNTIF(Table1[Totalt
(max 53p)], "&lt;"&amp;Table1[[#This Row],[Totalt
(max 53p)]])/1.1</f>
        <v>11.818181818181817</v>
      </c>
      <c r="N18" s="14" t="s">
        <v>3</v>
      </c>
    </row>
    <row r="19" spans="2:14" x14ac:dyDescent="0.25">
      <c r="B19" s="1">
        <v>15</v>
      </c>
      <c r="C19" s="1">
        <v>3</v>
      </c>
      <c r="D19" s="1">
        <v>2</v>
      </c>
      <c r="E19" s="1">
        <v>4</v>
      </c>
      <c r="F19" s="1">
        <v>0</v>
      </c>
      <c r="G19" s="1">
        <v>7</v>
      </c>
      <c r="H19" s="1">
        <v>0</v>
      </c>
      <c r="I19" s="1">
        <v>2</v>
      </c>
      <c r="J19" s="1">
        <v>1</v>
      </c>
      <c r="K19" s="1" t="s">
        <v>0</v>
      </c>
      <c r="L19" s="1">
        <f>SUM(Table1[[#This Row],[Uppg. 1
(max 8p)]:[Bonus
(max 3p)]])</f>
        <v>19</v>
      </c>
      <c r="M19" s="8">
        <f>COUNTIF(Table1[Totalt
(max 53p)], "&lt;"&amp;Table1[[#This Row],[Totalt
(max 53p)]])/1.1</f>
        <v>28.18181818181818</v>
      </c>
      <c r="N19" s="14" t="s">
        <v>3</v>
      </c>
    </row>
    <row r="20" spans="2:14" x14ac:dyDescent="0.25">
      <c r="B20" s="1">
        <v>16</v>
      </c>
      <c r="C20" s="1">
        <v>8</v>
      </c>
      <c r="D20" s="1">
        <v>3</v>
      </c>
      <c r="E20" s="1">
        <v>8</v>
      </c>
      <c r="F20" s="1" t="s">
        <v>0</v>
      </c>
      <c r="G20" s="1">
        <v>5</v>
      </c>
      <c r="H20" s="1">
        <v>0</v>
      </c>
      <c r="I20" s="1">
        <v>2</v>
      </c>
      <c r="J20" s="1">
        <v>1</v>
      </c>
      <c r="K20" s="1">
        <v>3</v>
      </c>
      <c r="L20" s="1">
        <f>SUM(Table1[[#This Row],[Uppg. 1
(max 8p)]:[Bonus
(max 3p)]])</f>
        <v>30</v>
      </c>
      <c r="M20" s="8">
        <f>COUNTIF(Table1[Totalt
(max 53p)], "&lt;"&amp;Table1[[#This Row],[Totalt
(max 53p)]])/1.1</f>
        <v>63.636363636363633</v>
      </c>
      <c r="N20" s="14" t="s">
        <v>1</v>
      </c>
    </row>
    <row r="21" spans="2:14" x14ac:dyDescent="0.25">
      <c r="B21" s="1">
        <v>17</v>
      </c>
      <c r="C21" s="1">
        <v>6</v>
      </c>
      <c r="D21" s="1">
        <v>6</v>
      </c>
      <c r="E21" s="1">
        <v>4</v>
      </c>
      <c r="F21" s="1">
        <v>0</v>
      </c>
      <c r="G21" s="1">
        <v>3</v>
      </c>
      <c r="H21" s="1" t="s">
        <v>0</v>
      </c>
      <c r="I21" s="1">
        <v>1</v>
      </c>
      <c r="J21" s="1">
        <v>1</v>
      </c>
      <c r="K21" s="1">
        <v>3</v>
      </c>
      <c r="L21" s="1">
        <f>SUM(Table1[[#This Row],[Uppg. 1
(max 8p)]:[Bonus
(max 3p)]])</f>
        <v>24</v>
      </c>
      <c r="M21" s="8">
        <f>COUNTIF(Table1[Totalt
(max 53p)], "&lt;"&amp;Table1[[#This Row],[Totalt
(max 53p)]])/1.1</f>
        <v>48.18181818181818</v>
      </c>
      <c r="N21" s="14" t="s">
        <v>1</v>
      </c>
    </row>
    <row r="22" spans="2:14" x14ac:dyDescent="0.25">
      <c r="B22" s="1">
        <v>18</v>
      </c>
      <c r="C22" s="1">
        <v>7</v>
      </c>
      <c r="D22" s="1">
        <v>6</v>
      </c>
      <c r="E22" s="1">
        <v>6</v>
      </c>
      <c r="F22" s="1">
        <v>3</v>
      </c>
      <c r="G22" s="1">
        <v>7</v>
      </c>
      <c r="H22" s="1">
        <v>5</v>
      </c>
      <c r="I22" s="1">
        <v>6</v>
      </c>
      <c r="J22" s="1">
        <v>4</v>
      </c>
      <c r="K22" s="1">
        <v>3</v>
      </c>
      <c r="L22" s="1">
        <f>SUM(Table1[[#This Row],[Uppg. 1
(max 8p)]:[Bonus
(max 3p)]])</f>
        <v>47</v>
      </c>
      <c r="M22" s="8">
        <f>COUNTIF(Table1[Totalt
(max 53p)], "&lt;"&amp;Table1[[#This Row],[Totalt
(max 53p)]])/1.1</f>
        <v>96.36363636363636</v>
      </c>
      <c r="N22" s="14" t="s">
        <v>2</v>
      </c>
    </row>
    <row r="23" spans="2:14" x14ac:dyDescent="0.25">
      <c r="B23" s="1">
        <v>19</v>
      </c>
      <c r="C23" s="1">
        <v>5</v>
      </c>
      <c r="D23" s="1">
        <v>6</v>
      </c>
      <c r="E23" s="1">
        <v>4</v>
      </c>
      <c r="F23" s="1">
        <v>1</v>
      </c>
      <c r="G23" s="1">
        <v>0</v>
      </c>
      <c r="H23" s="1" t="s">
        <v>0</v>
      </c>
      <c r="I23" s="1" t="s">
        <v>0</v>
      </c>
      <c r="J23" s="1" t="s">
        <v>0</v>
      </c>
      <c r="K23" s="1">
        <v>0</v>
      </c>
      <c r="L23" s="1">
        <f>SUM(Table1[[#This Row],[Uppg. 1
(max 8p)]:[Bonus
(max 3p)]])</f>
        <v>16</v>
      </c>
      <c r="M23" s="8">
        <f>COUNTIF(Table1[Totalt
(max 53p)], "&lt;"&amp;Table1[[#This Row],[Totalt
(max 53p)]])/1.1</f>
        <v>19.09090909090909</v>
      </c>
      <c r="N23" s="14" t="s">
        <v>3</v>
      </c>
    </row>
    <row r="24" spans="2:14" x14ac:dyDescent="0.25">
      <c r="B24" s="1">
        <v>20</v>
      </c>
      <c r="C24" s="1">
        <v>6</v>
      </c>
      <c r="D24" s="1">
        <v>6</v>
      </c>
      <c r="E24" s="1">
        <v>0</v>
      </c>
      <c r="F24" s="1">
        <v>4</v>
      </c>
      <c r="G24" s="1">
        <v>5</v>
      </c>
      <c r="H24" s="1" t="s">
        <v>0</v>
      </c>
      <c r="I24" s="1">
        <v>0</v>
      </c>
      <c r="J24" s="1">
        <v>1</v>
      </c>
      <c r="K24" s="1">
        <v>2</v>
      </c>
      <c r="L24" s="1">
        <f>SUM(Table1[[#This Row],[Uppg. 1
(max 8p)]:[Bonus
(max 3p)]])</f>
        <v>24</v>
      </c>
      <c r="M24" s="8">
        <f>COUNTIF(Table1[Totalt
(max 53p)], "&lt;"&amp;Table1[[#This Row],[Totalt
(max 53p)]])/1.1</f>
        <v>48.18181818181818</v>
      </c>
      <c r="N24" s="14" t="s">
        <v>1</v>
      </c>
    </row>
    <row r="25" spans="2:14" x14ac:dyDescent="0.25">
      <c r="B25" s="1">
        <v>21</v>
      </c>
      <c r="C25" s="1">
        <v>8</v>
      </c>
      <c r="D25" s="1">
        <v>6</v>
      </c>
      <c r="E25" s="1">
        <v>6</v>
      </c>
      <c r="F25" s="1">
        <v>4</v>
      </c>
      <c r="G25" s="1">
        <v>7</v>
      </c>
      <c r="H25" s="1">
        <v>0</v>
      </c>
      <c r="I25" s="1">
        <v>5</v>
      </c>
      <c r="J25" s="1">
        <v>3</v>
      </c>
      <c r="K25" s="1">
        <v>2</v>
      </c>
      <c r="L25" s="1">
        <f>SUM(Table1[[#This Row],[Uppg. 1
(max 8p)]:[Bonus
(max 3p)]])</f>
        <v>41</v>
      </c>
      <c r="M25" s="8">
        <f>COUNTIF(Table1[Totalt
(max 53p)], "&lt;"&amp;Table1[[#This Row],[Totalt
(max 53p)]])/1.1</f>
        <v>87.272727272727266</v>
      </c>
      <c r="N25" s="14" t="s">
        <v>2</v>
      </c>
    </row>
    <row r="26" spans="2:14" x14ac:dyDescent="0.25">
      <c r="B26" s="1">
        <v>22</v>
      </c>
      <c r="C26" s="1">
        <v>8</v>
      </c>
      <c r="D26" s="1">
        <v>6</v>
      </c>
      <c r="E26" s="1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2</v>
      </c>
      <c r="L26" s="1">
        <f>SUM(Table1[[#This Row],[Uppg. 1
(max 8p)]:[Bonus
(max 3p)]])</f>
        <v>17</v>
      </c>
      <c r="M26" s="8">
        <f>COUNTIF(Table1[Totalt
(max 53p)], "&lt;"&amp;Table1[[#This Row],[Totalt
(max 53p)]])/1.1</f>
        <v>22.727272727272727</v>
      </c>
      <c r="N26" s="14" t="s">
        <v>3</v>
      </c>
    </row>
    <row r="27" spans="2:14" x14ac:dyDescent="0.25">
      <c r="B27" s="1">
        <v>23</v>
      </c>
      <c r="C27" s="1">
        <v>3</v>
      </c>
      <c r="D27" s="1">
        <v>6</v>
      </c>
      <c r="E27" s="1">
        <v>4</v>
      </c>
      <c r="F27" s="1">
        <v>0</v>
      </c>
      <c r="G27" s="1">
        <v>5</v>
      </c>
      <c r="H27" s="1" t="s">
        <v>0</v>
      </c>
      <c r="I27" s="1">
        <v>1</v>
      </c>
      <c r="J27" s="1">
        <v>1</v>
      </c>
      <c r="K27" s="1">
        <v>3</v>
      </c>
      <c r="L27" s="1">
        <f>SUM(Table1[[#This Row],[Uppg. 1
(max 8p)]:[Bonus
(max 3p)]])</f>
        <v>23</v>
      </c>
      <c r="M27" s="8">
        <f>COUNTIF(Table1[Totalt
(max 53p)], "&lt;"&amp;Table1[[#This Row],[Totalt
(max 53p)]])/1.1</f>
        <v>42.727272727272727</v>
      </c>
      <c r="N27" s="14" t="s">
        <v>1</v>
      </c>
    </row>
    <row r="28" spans="2:14" x14ac:dyDescent="0.25">
      <c r="B28" s="1">
        <v>24</v>
      </c>
      <c r="C28" s="1">
        <v>5</v>
      </c>
      <c r="D28" s="1">
        <v>4</v>
      </c>
      <c r="E28" s="1">
        <v>7</v>
      </c>
      <c r="F28" s="1" t="s">
        <v>0</v>
      </c>
      <c r="G28" s="1">
        <v>7</v>
      </c>
      <c r="H28" s="1">
        <v>3</v>
      </c>
      <c r="I28" s="1">
        <v>4</v>
      </c>
      <c r="J28" s="1">
        <v>4</v>
      </c>
      <c r="K28" s="1">
        <v>2</v>
      </c>
      <c r="L28" s="1">
        <f>SUM(Table1[[#This Row],[Uppg. 1
(max 8p)]:[Bonus
(max 3p)]])</f>
        <v>36</v>
      </c>
      <c r="M28" s="8">
        <f>COUNTIF(Table1[Totalt
(max 53p)], "&lt;"&amp;Table1[[#This Row],[Totalt
(max 53p)]])/1.1</f>
        <v>76.36363636363636</v>
      </c>
      <c r="N28" s="14" t="s">
        <v>2</v>
      </c>
    </row>
    <row r="29" spans="2:14" x14ac:dyDescent="0.25">
      <c r="B29" s="1">
        <v>25</v>
      </c>
      <c r="C29" s="1">
        <v>8</v>
      </c>
      <c r="D29" s="1">
        <v>6</v>
      </c>
      <c r="E29" s="1">
        <v>3</v>
      </c>
      <c r="F29" s="1">
        <v>2</v>
      </c>
      <c r="G29" s="1">
        <v>6</v>
      </c>
      <c r="H29" s="1">
        <v>1</v>
      </c>
      <c r="I29" s="1">
        <v>4</v>
      </c>
      <c r="J29" s="1">
        <v>3</v>
      </c>
      <c r="K29" s="1">
        <v>3</v>
      </c>
      <c r="L29" s="1">
        <f>SUM(Table1[[#This Row],[Uppg. 1
(max 8p)]:[Bonus
(max 3p)]])</f>
        <v>36</v>
      </c>
      <c r="M29" s="8">
        <f>COUNTIF(Table1[Totalt
(max 53p)], "&lt;"&amp;Table1[[#This Row],[Totalt
(max 53p)]])/1.1</f>
        <v>76.36363636363636</v>
      </c>
      <c r="N29" s="14" t="s">
        <v>2</v>
      </c>
    </row>
    <row r="30" spans="2:14" x14ac:dyDescent="0.25">
      <c r="B30" s="1">
        <v>26</v>
      </c>
      <c r="C30" s="1">
        <v>8</v>
      </c>
      <c r="D30" s="1">
        <v>6</v>
      </c>
      <c r="E30" s="1">
        <v>4</v>
      </c>
      <c r="F30" s="1">
        <v>4</v>
      </c>
      <c r="G30" s="1">
        <v>7</v>
      </c>
      <c r="H30" s="1">
        <v>1</v>
      </c>
      <c r="I30" s="1">
        <v>2</v>
      </c>
      <c r="J30" s="1">
        <v>2</v>
      </c>
      <c r="K30" s="1">
        <v>3</v>
      </c>
      <c r="L30" s="1">
        <f>SUM(Table1[[#This Row],[Uppg. 1
(max 8p)]:[Bonus
(max 3p)]])</f>
        <v>37</v>
      </c>
      <c r="M30" s="8">
        <f>COUNTIF(Table1[Totalt
(max 53p)], "&lt;"&amp;Table1[[#This Row],[Totalt
(max 53p)]])/1.1</f>
        <v>80.909090909090907</v>
      </c>
      <c r="N30" s="14" t="s">
        <v>2</v>
      </c>
    </row>
    <row r="31" spans="2:14" x14ac:dyDescent="0.25">
      <c r="B31" s="1">
        <v>27</v>
      </c>
      <c r="C31" s="1">
        <v>8</v>
      </c>
      <c r="D31" s="1">
        <v>6</v>
      </c>
      <c r="E31" s="1">
        <v>6</v>
      </c>
      <c r="F31" s="1">
        <v>1</v>
      </c>
      <c r="G31" s="1">
        <v>7</v>
      </c>
      <c r="H31" s="1">
        <v>1</v>
      </c>
      <c r="I31" s="1">
        <v>8</v>
      </c>
      <c r="J31" s="1">
        <v>4</v>
      </c>
      <c r="K31" s="1">
        <v>3</v>
      </c>
      <c r="L31" s="1">
        <f>SUM(Table1[[#This Row],[Uppg. 1
(max 8p)]:[Bonus
(max 3p)]])</f>
        <v>44</v>
      </c>
      <c r="M31" s="8">
        <f>COUNTIF(Table1[Totalt
(max 53p)], "&lt;"&amp;Table1[[#This Row],[Totalt
(max 53p)]])/1.1</f>
        <v>92.72727272727272</v>
      </c>
      <c r="N31" s="14" t="s">
        <v>2</v>
      </c>
    </row>
    <row r="32" spans="2:14" x14ac:dyDescent="0.25">
      <c r="B32" s="1">
        <v>28</v>
      </c>
      <c r="C32" s="1">
        <v>4</v>
      </c>
      <c r="D32" s="1">
        <v>4</v>
      </c>
      <c r="E32" s="1">
        <v>7</v>
      </c>
      <c r="F32" s="1" t="s">
        <v>0</v>
      </c>
      <c r="G32" s="1">
        <v>6</v>
      </c>
      <c r="H32" s="1" t="s">
        <v>0</v>
      </c>
      <c r="I32" s="1">
        <v>1</v>
      </c>
      <c r="J32" s="1">
        <v>0</v>
      </c>
      <c r="K32" s="1">
        <v>1</v>
      </c>
      <c r="L32" s="1">
        <f>SUM(Table1[[#This Row],[Uppg. 1
(max 8p)]:[Bonus
(max 3p)]])</f>
        <v>23</v>
      </c>
      <c r="M32" s="8">
        <f>COUNTIF(Table1[Totalt
(max 53p)], "&lt;"&amp;Table1[[#This Row],[Totalt
(max 53p)]])/1.1</f>
        <v>42.727272727272727</v>
      </c>
      <c r="N32" s="14" t="s">
        <v>1</v>
      </c>
    </row>
    <row r="33" spans="2:14" x14ac:dyDescent="0.25">
      <c r="B33" s="1">
        <v>29</v>
      </c>
      <c r="C33" s="1">
        <v>0</v>
      </c>
      <c r="D33" s="1">
        <v>6</v>
      </c>
      <c r="E33" s="1">
        <v>0</v>
      </c>
      <c r="F33" s="1" t="s">
        <v>0</v>
      </c>
      <c r="G33" s="1">
        <v>0</v>
      </c>
      <c r="H33" s="1" t="s">
        <v>0</v>
      </c>
      <c r="I33" s="1">
        <v>0</v>
      </c>
      <c r="J33" s="1" t="s">
        <v>0</v>
      </c>
      <c r="K33" s="1">
        <v>0</v>
      </c>
      <c r="L33" s="1">
        <f>SUM(Table1[[#This Row],[Uppg. 1
(max 8p)]:[Bonus
(max 3p)]])</f>
        <v>6</v>
      </c>
      <c r="M33" s="8">
        <f>COUNTIF(Table1[Totalt
(max 53p)], "&lt;"&amp;Table1[[#This Row],[Totalt
(max 53p)]])/1.1</f>
        <v>4.545454545454545</v>
      </c>
      <c r="N33" s="14" t="s">
        <v>3</v>
      </c>
    </row>
    <row r="34" spans="2:14" x14ac:dyDescent="0.25">
      <c r="B34" s="1">
        <v>30</v>
      </c>
      <c r="C34" s="1">
        <v>8</v>
      </c>
      <c r="D34" s="1">
        <v>6</v>
      </c>
      <c r="E34" s="1">
        <v>4</v>
      </c>
      <c r="F34" s="1">
        <v>4</v>
      </c>
      <c r="G34" s="1">
        <v>2</v>
      </c>
      <c r="H34" s="1" t="s">
        <v>0</v>
      </c>
      <c r="I34" s="1" t="s">
        <v>0</v>
      </c>
      <c r="J34" s="1" t="s">
        <v>0</v>
      </c>
      <c r="K34" s="1">
        <v>0</v>
      </c>
      <c r="L34" s="1">
        <f>SUM(Table1[[#This Row],[Uppg. 1
(max 8p)]:[Bonus
(max 3p)]])</f>
        <v>24</v>
      </c>
      <c r="M34" s="8">
        <f>COUNTIF(Table1[Totalt
(max 53p)], "&lt;"&amp;Table1[[#This Row],[Totalt
(max 53p)]])/1.1</f>
        <v>48.18181818181818</v>
      </c>
      <c r="N34" s="14" t="s">
        <v>1</v>
      </c>
    </row>
    <row r="35" spans="2:14" x14ac:dyDescent="0.25">
      <c r="B35" s="1">
        <v>31</v>
      </c>
      <c r="C35" s="1">
        <v>5</v>
      </c>
      <c r="D35" s="1">
        <v>6</v>
      </c>
      <c r="E35" s="1">
        <v>4</v>
      </c>
      <c r="F35" s="1" t="s">
        <v>0</v>
      </c>
      <c r="G35" s="1">
        <v>4</v>
      </c>
      <c r="H35" s="1">
        <v>2</v>
      </c>
      <c r="I35" s="1" t="s">
        <v>0</v>
      </c>
      <c r="J35" s="1" t="s">
        <v>0</v>
      </c>
      <c r="K35" s="1">
        <v>2</v>
      </c>
      <c r="L35" s="1">
        <f>SUM(Table1[[#This Row],[Uppg. 1
(max 8p)]:[Bonus
(max 3p)]])</f>
        <v>23</v>
      </c>
      <c r="M35" s="8">
        <f>COUNTIF(Table1[Totalt
(max 53p)], "&lt;"&amp;Table1[[#This Row],[Totalt
(max 53p)]])/1.1</f>
        <v>42.727272727272727</v>
      </c>
      <c r="N35" s="14" t="s">
        <v>1</v>
      </c>
    </row>
    <row r="36" spans="2:14" x14ac:dyDescent="0.25">
      <c r="B36" s="1">
        <v>32</v>
      </c>
      <c r="C36" s="1">
        <v>8</v>
      </c>
      <c r="D36" s="1">
        <v>6</v>
      </c>
      <c r="E36" s="1">
        <v>8</v>
      </c>
      <c r="F36" s="1">
        <v>0</v>
      </c>
      <c r="G36" s="1">
        <v>7</v>
      </c>
      <c r="H36" s="1">
        <v>1</v>
      </c>
      <c r="I36" s="1">
        <v>6</v>
      </c>
      <c r="J36" s="1">
        <v>4</v>
      </c>
      <c r="K36" s="1">
        <v>2</v>
      </c>
      <c r="L36" s="1">
        <f>SUM(Table1[[#This Row],[Uppg. 1
(max 8p)]:[Bonus
(max 3p)]])</f>
        <v>42</v>
      </c>
      <c r="M36" s="8">
        <f>COUNTIF(Table1[Totalt
(max 53p)], "&lt;"&amp;Table1[[#This Row],[Totalt
(max 53p)]])/1.1</f>
        <v>89.999999999999986</v>
      </c>
      <c r="N36" s="14" t="s">
        <v>2</v>
      </c>
    </row>
    <row r="37" spans="2:14" x14ac:dyDescent="0.25">
      <c r="B37" s="1">
        <v>33</v>
      </c>
      <c r="C37" s="1">
        <v>6</v>
      </c>
      <c r="D37" s="1">
        <v>2</v>
      </c>
      <c r="E37" s="1">
        <v>0</v>
      </c>
      <c r="F37" s="1">
        <v>0</v>
      </c>
      <c r="G37" s="1">
        <v>6</v>
      </c>
      <c r="H37" s="1">
        <v>1</v>
      </c>
      <c r="I37" s="1">
        <v>0</v>
      </c>
      <c r="J37" s="1">
        <v>4</v>
      </c>
      <c r="K37" s="1">
        <v>2</v>
      </c>
      <c r="L37" s="1">
        <f>SUM(Table1[[#This Row],[Uppg. 1
(max 8p)]:[Bonus
(max 3p)]])</f>
        <v>21</v>
      </c>
      <c r="M37" s="8">
        <f>COUNTIF(Table1[Totalt
(max 53p)], "&lt;"&amp;Table1[[#This Row],[Totalt
(max 53p)]])/1.1</f>
        <v>35.454545454545453</v>
      </c>
      <c r="N37" s="14" t="s">
        <v>1</v>
      </c>
    </row>
    <row r="38" spans="2:14" x14ac:dyDescent="0.25">
      <c r="B38" s="1">
        <v>34</v>
      </c>
      <c r="C38" s="1">
        <v>2</v>
      </c>
      <c r="D38" s="1">
        <v>1</v>
      </c>
      <c r="E38" s="1">
        <v>4</v>
      </c>
      <c r="F38" s="1">
        <v>3</v>
      </c>
      <c r="G38" s="1">
        <v>7</v>
      </c>
      <c r="H38" s="1" t="s">
        <v>0</v>
      </c>
      <c r="I38" s="1" t="s">
        <v>0</v>
      </c>
      <c r="J38" s="1">
        <v>0</v>
      </c>
      <c r="K38" s="1">
        <v>3</v>
      </c>
      <c r="L38" s="1">
        <f>SUM(Table1[[#This Row],[Uppg. 1
(max 8p)]:[Bonus
(max 3p)]])</f>
        <v>20</v>
      </c>
      <c r="M38" s="8">
        <f>COUNTIF(Table1[Totalt
(max 53p)], "&lt;"&amp;Table1[[#This Row],[Totalt
(max 53p)]])/1.1</f>
        <v>29.09090909090909</v>
      </c>
      <c r="N38" s="14" t="s">
        <v>1</v>
      </c>
    </row>
    <row r="39" spans="2:14" x14ac:dyDescent="0.25">
      <c r="B39" s="1">
        <v>35</v>
      </c>
      <c r="C39" s="1">
        <v>8</v>
      </c>
      <c r="D39" s="1">
        <v>6</v>
      </c>
      <c r="E39" s="1">
        <v>1</v>
      </c>
      <c r="F39" s="1">
        <v>4</v>
      </c>
      <c r="G39" s="1">
        <v>5</v>
      </c>
      <c r="H39" s="1">
        <v>0</v>
      </c>
      <c r="I39" s="1">
        <v>0</v>
      </c>
      <c r="J39" s="1">
        <v>0</v>
      </c>
      <c r="K39" s="1">
        <v>2</v>
      </c>
      <c r="L39" s="1">
        <f>SUM(Table1[[#This Row],[Uppg. 1
(max 8p)]:[Bonus
(max 3p)]])</f>
        <v>26</v>
      </c>
      <c r="M39" s="8">
        <f>COUNTIF(Table1[Totalt
(max 53p)], "&lt;"&amp;Table1[[#This Row],[Totalt
(max 53p)]])/1.1</f>
        <v>57.272727272727266</v>
      </c>
      <c r="N39" s="14" t="s">
        <v>1</v>
      </c>
    </row>
    <row r="40" spans="2:14" x14ac:dyDescent="0.25">
      <c r="B40" s="1">
        <v>36</v>
      </c>
      <c r="C40" s="1">
        <v>3</v>
      </c>
      <c r="D40" s="1">
        <v>3</v>
      </c>
      <c r="E40" s="1">
        <v>0</v>
      </c>
      <c r="F40" s="1">
        <v>0</v>
      </c>
      <c r="G40" s="1">
        <v>1</v>
      </c>
      <c r="H40" s="1" t="s">
        <v>0</v>
      </c>
      <c r="I40" s="1">
        <v>0</v>
      </c>
      <c r="J40" s="1">
        <v>0</v>
      </c>
      <c r="K40" s="1">
        <v>1</v>
      </c>
      <c r="L40" s="1">
        <f>SUM(Table1[[#This Row],[Uppg. 1
(max 8p)]:[Bonus
(max 3p)]])</f>
        <v>8</v>
      </c>
      <c r="M40" s="8">
        <f>COUNTIF(Table1[Totalt
(max 53p)], "&lt;"&amp;Table1[[#This Row],[Totalt
(max 53p)]])/1.1</f>
        <v>7.2727272727272725</v>
      </c>
      <c r="N40" s="14" t="s">
        <v>3</v>
      </c>
    </row>
    <row r="41" spans="2:14" x14ac:dyDescent="0.25">
      <c r="B41" s="1">
        <v>37</v>
      </c>
      <c r="C41" s="1">
        <v>3</v>
      </c>
      <c r="D41" s="1">
        <v>0</v>
      </c>
      <c r="E41" s="1">
        <v>5</v>
      </c>
      <c r="F41" s="1">
        <v>0</v>
      </c>
      <c r="G41" s="1">
        <v>1</v>
      </c>
      <c r="H41" s="1" t="s">
        <v>0</v>
      </c>
      <c r="I41" s="1">
        <v>2</v>
      </c>
      <c r="J41" s="1">
        <v>1</v>
      </c>
      <c r="K41" s="1">
        <v>2</v>
      </c>
      <c r="L41" s="1">
        <f>SUM(Table1[[#This Row],[Uppg. 1
(max 8p)]:[Bonus
(max 3p)]])</f>
        <v>14</v>
      </c>
      <c r="M41" s="8">
        <f>COUNTIF(Table1[Totalt
(max 53p)], "&lt;"&amp;Table1[[#This Row],[Totalt
(max 53p)]])/1.1</f>
        <v>16.363636363636363</v>
      </c>
      <c r="N41" s="14" t="s">
        <v>3</v>
      </c>
    </row>
    <row r="42" spans="2:14" x14ac:dyDescent="0.25">
      <c r="B42" s="1">
        <v>38</v>
      </c>
      <c r="C42" s="1">
        <v>1</v>
      </c>
      <c r="D42" s="1">
        <v>0</v>
      </c>
      <c r="E42" s="1">
        <v>0</v>
      </c>
      <c r="F42" s="1" t="s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f>SUM(Table1[[#This Row],[Uppg. 1
(max 8p)]:[Bonus
(max 3p)]])</f>
        <v>1</v>
      </c>
      <c r="M42" s="8">
        <f>COUNTIF(Table1[Totalt
(max 53p)], "&lt;"&amp;Table1[[#This Row],[Totalt
(max 53p)]])/1.1</f>
        <v>0</v>
      </c>
      <c r="N42" s="14" t="s">
        <v>3</v>
      </c>
    </row>
    <row r="43" spans="2:14" x14ac:dyDescent="0.25">
      <c r="B43" s="1">
        <v>39</v>
      </c>
      <c r="C43" s="1">
        <v>4</v>
      </c>
      <c r="D43" s="1">
        <v>6</v>
      </c>
      <c r="E43" s="1">
        <v>6</v>
      </c>
      <c r="F43" s="1">
        <v>4</v>
      </c>
      <c r="G43" s="1">
        <v>5</v>
      </c>
      <c r="H43" s="1">
        <v>4</v>
      </c>
      <c r="I43" s="1">
        <v>1</v>
      </c>
      <c r="J43" s="1">
        <v>4</v>
      </c>
      <c r="K43" s="1">
        <v>3</v>
      </c>
      <c r="L43" s="1">
        <f>SUM(Table1[[#This Row],[Uppg. 1
(max 8p)]:[Bonus
(max 3p)]])</f>
        <v>37</v>
      </c>
      <c r="M43" s="8">
        <f>COUNTIF(Table1[Totalt
(max 53p)], "&lt;"&amp;Table1[[#This Row],[Totalt
(max 53p)]])/1.1</f>
        <v>80.909090909090907</v>
      </c>
      <c r="N43" s="14" t="s">
        <v>2</v>
      </c>
    </row>
    <row r="44" spans="2:14" x14ac:dyDescent="0.25">
      <c r="B44" s="1">
        <v>40</v>
      </c>
      <c r="C44" s="1">
        <v>7</v>
      </c>
      <c r="D44" s="1">
        <v>4</v>
      </c>
      <c r="E44" s="1">
        <v>5</v>
      </c>
      <c r="F44" s="1">
        <v>1</v>
      </c>
      <c r="G44" s="1">
        <v>2</v>
      </c>
      <c r="H44" s="1">
        <v>1</v>
      </c>
      <c r="I44" s="1">
        <v>0</v>
      </c>
      <c r="J44" s="1">
        <v>1</v>
      </c>
      <c r="K44" s="1">
        <v>3</v>
      </c>
      <c r="L44" s="1">
        <f>SUM(Table1[[#This Row],[Uppg. 1
(max 8p)]:[Bonus
(max 3p)]])</f>
        <v>24</v>
      </c>
      <c r="M44" s="8">
        <f>COUNTIF(Table1[Totalt
(max 53p)], "&lt;"&amp;Table1[[#This Row],[Totalt
(max 53p)]])/1.1</f>
        <v>48.18181818181818</v>
      </c>
      <c r="N44" s="14" t="s">
        <v>1</v>
      </c>
    </row>
    <row r="45" spans="2:14" x14ac:dyDescent="0.25">
      <c r="B45" s="1">
        <v>41</v>
      </c>
      <c r="C45" s="1">
        <v>3</v>
      </c>
      <c r="D45" s="1">
        <v>4</v>
      </c>
      <c r="E45" s="1">
        <v>3</v>
      </c>
      <c r="F45" s="1">
        <v>4</v>
      </c>
      <c r="G45" s="1">
        <v>2</v>
      </c>
      <c r="H45" s="1">
        <v>1</v>
      </c>
      <c r="I45" s="1">
        <v>0</v>
      </c>
      <c r="J45" s="1">
        <v>0</v>
      </c>
      <c r="K45" s="1">
        <v>3</v>
      </c>
      <c r="L45" s="1">
        <f>SUM(Table1[[#This Row],[Uppg. 1
(max 8p)]:[Bonus
(max 3p)]])</f>
        <v>20</v>
      </c>
      <c r="M45" s="8">
        <f>COUNTIF(Table1[Totalt
(max 53p)], "&lt;"&amp;Table1[[#This Row],[Totalt
(max 53p)]])/1.1</f>
        <v>29.09090909090909</v>
      </c>
      <c r="N45" s="14" t="s">
        <v>1</v>
      </c>
    </row>
    <row r="46" spans="2:14" x14ac:dyDescent="0.25">
      <c r="B46" s="1">
        <v>42</v>
      </c>
      <c r="C46" s="1">
        <v>0</v>
      </c>
      <c r="D46" s="1">
        <v>6</v>
      </c>
      <c r="E46" s="1">
        <v>7</v>
      </c>
      <c r="F46" s="1">
        <v>3</v>
      </c>
      <c r="G46" s="1">
        <v>7</v>
      </c>
      <c r="H46" s="1">
        <v>6</v>
      </c>
      <c r="I46" s="1">
        <v>4</v>
      </c>
      <c r="J46" s="1">
        <v>2</v>
      </c>
      <c r="K46" s="1">
        <v>3</v>
      </c>
      <c r="L46" s="1">
        <f>SUM(Table1[[#This Row],[Uppg. 1
(max 8p)]:[Bonus
(max 3p)]])</f>
        <v>38</v>
      </c>
      <c r="M46" s="8">
        <f>COUNTIF(Table1[Totalt
(max 53p)], "&lt;"&amp;Table1[[#This Row],[Totalt
(max 53p)]])/1.1</f>
        <v>83.636363636363626</v>
      </c>
      <c r="N46" s="14" t="s">
        <v>2</v>
      </c>
    </row>
    <row r="47" spans="2:14" x14ac:dyDescent="0.25">
      <c r="B47" s="1">
        <v>43</v>
      </c>
      <c r="C47" s="1">
        <v>8</v>
      </c>
      <c r="D47" s="1">
        <v>6</v>
      </c>
      <c r="E47" s="1">
        <v>8</v>
      </c>
      <c r="F47" s="1">
        <v>4</v>
      </c>
      <c r="G47" s="1">
        <v>7</v>
      </c>
      <c r="H47" s="1">
        <v>6</v>
      </c>
      <c r="I47" s="1">
        <v>5</v>
      </c>
      <c r="J47" s="1">
        <v>4</v>
      </c>
      <c r="K47" s="1">
        <v>3</v>
      </c>
      <c r="L47" s="1">
        <f>SUM(Table1[[#This Row],[Uppg. 1
(max 8p)]:[Bonus
(max 3p)]])</f>
        <v>51</v>
      </c>
      <c r="M47" s="8">
        <f>COUNTIF(Table1[Totalt
(max 53p)], "&lt;"&amp;Table1[[#This Row],[Totalt
(max 53p)]])/1.1</f>
        <v>99.090909090909079</v>
      </c>
      <c r="N47" s="14" t="s">
        <v>2</v>
      </c>
    </row>
    <row r="48" spans="2:14" x14ac:dyDescent="0.25">
      <c r="B48" s="1">
        <v>44</v>
      </c>
      <c r="C48" s="1">
        <v>6</v>
      </c>
      <c r="D48" s="1">
        <v>6</v>
      </c>
      <c r="E48" s="1">
        <v>6</v>
      </c>
      <c r="F48" s="1">
        <v>4</v>
      </c>
      <c r="G48" s="1">
        <v>5</v>
      </c>
      <c r="H48" s="1">
        <v>2</v>
      </c>
      <c r="I48" s="1">
        <v>0</v>
      </c>
      <c r="J48" s="1">
        <v>0</v>
      </c>
      <c r="K48" s="1">
        <v>3</v>
      </c>
      <c r="L48" s="1">
        <f>SUM(Table1[[#This Row],[Uppg. 1
(max 8p)]:[Bonus
(max 3p)]])</f>
        <v>32</v>
      </c>
      <c r="M48" s="8">
        <f>COUNTIF(Table1[Totalt
(max 53p)], "&lt;"&amp;Table1[[#This Row],[Totalt
(max 53p)]])/1.1</f>
        <v>72.72727272727272</v>
      </c>
      <c r="N48" s="14" t="s">
        <v>1</v>
      </c>
    </row>
    <row r="49" spans="2:14" x14ac:dyDescent="0.25">
      <c r="B49" s="1">
        <v>45</v>
      </c>
      <c r="C49" s="1">
        <v>8</v>
      </c>
      <c r="D49" s="1">
        <v>6</v>
      </c>
      <c r="E49" s="1">
        <v>6</v>
      </c>
      <c r="F49" s="1">
        <v>4</v>
      </c>
      <c r="G49" s="1">
        <v>7</v>
      </c>
      <c r="H49" s="1">
        <v>1</v>
      </c>
      <c r="I49" s="1">
        <v>4</v>
      </c>
      <c r="J49" s="1">
        <v>1</v>
      </c>
      <c r="K49" s="1">
        <v>3</v>
      </c>
      <c r="L49" s="1">
        <f>SUM(Table1[[#This Row],[Uppg. 1
(max 8p)]:[Bonus
(max 3p)]])</f>
        <v>40</v>
      </c>
      <c r="M49" s="8">
        <f>COUNTIF(Table1[Totalt
(max 53p)], "&lt;"&amp;Table1[[#This Row],[Totalt
(max 53p)]])/1.1</f>
        <v>86.36363636363636</v>
      </c>
      <c r="N49" s="14" t="s">
        <v>2</v>
      </c>
    </row>
    <row r="50" spans="2:14" x14ac:dyDescent="0.25">
      <c r="B50" s="1">
        <v>46</v>
      </c>
      <c r="C50" s="1">
        <v>7</v>
      </c>
      <c r="D50" s="1">
        <v>1</v>
      </c>
      <c r="E50" s="1">
        <v>4</v>
      </c>
      <c r="F50" s="1">
        <v>4</v>
      </c>
      <c r="G50" s="1">
        <v>2</v>
      </c>
      <c r="H50" s="1" t="s">
        <v>0</v>
      </c>
      <c r="I50" s="1">
        <v>0</v>
      </c>
      <c r="J50" s="1">
        <v>1</v>
      </c>
      <c r="K50" s="1">
        <v>3</v>
      </c>
      <c r="L50" s="1">
        <f>SUM(Table1[[#This Row],[Uppg. 1
(max 8p)]:[Bonus
(max 3p)]])</f>
        <v>22</v>
      </c>
      <c r="M50" s="8">
        <f>COUNTIF(Table1[Totalt
(max 53p)], "&lt;"&amp;Table1[[#This Row],[Totalt
(max 53p)]])/1.1</f>
        <v>40.909090909090907</v>
      </c>
      <c r="N50" s="14" t="s">
        <v>1</v>
      </c>
    </row>
    <row r="51" spans="2:14" x14ac:dyDescent="0.25">
      <c r="B51" s="1">
        <v>47</v>
      </c>
      <c r="C51" s="1">
        <v>8</v>
      </c>
      <c r="D51" s="1">
        <v>6</v>
      </c>
      <c r="E51" s="1">
        <v>0</v>
      </c>
      <c r="F51" s="1">
        <v>0</v>
      </c>
      <c r="G51" s="1">
        <v>7</v>
      </c>
      <c r="H51" s="1">
        <v>1</v>
      </c>
      <c r="I51" s="1">
        <v>0</v>
      </c>
      <c r="J51" s="1" t="s">
        <v>0</v>
      </c>
      <c r="K51" s="1">
        <v>3</v>
      </c>
      <c r="L51" s="1">
        <f>SUM(Table1[[#This Row],[Uppg. 1
(max 8p)]:[Bonus
(max 3p)]])</f>
        <v>25</v>
      </c>
      <c r="M51" s="8">
        <f>COUNTIF(Table1[Totalt
(max 53p)], "&lt;"&amp;Table1[[#This Row],[Totalt
(max 53p)]])/1.1</f>
        <v>52.72727272727272</v>
      </c>
      <c r="N51" s="14" t="s">
        <v>1</v>
      </c>
    </row>
    <row r="52" spans="2:14" x14ac:dyDescent="0.25">
      <c r="B52" s="1">
        <v>48</v>
      </c>
      <c r="C52" s="1">
        <v>8</v>
      </c>
      <c r="D52" s="1">
        <v>6</v>
      </c>
      <c r="E52" s="1">
        <v>7</v>
      </c>
      <c r="F52" s="1">
        <v>4</v>
      </c>
      <c r="G52" s="1">
        <v>6</v>
      </c>
      <c r="H52" s="1">
        <v>1</v>
      </c>
      <c r="I52" s="1">
        <v>5</v>
      </c>
      <c r="J52" s="1">
        <v>2</v>
      </c>
      <c r="K52" s="1">
        <v>2</v>
      </c>
      <c r="L52" s="1">
        <f>SUM(Table1[[#This Row],[Uppg. 1
(max 8p)]:[Bonus
(max 3p)]])</f>
        <v>41</v>
      </c>
      <c r="M52" s="8">
        <f>COUNTIF(Table1[Totalt
(max 53p)], "&lt;"&amp;Table1[[#This Row],[Totalt
(max 53p)]])/1.1</f>
        <v>87.272727272727266</v>
      </c>
      <c r="N52" s="14" t="s">
        <v>2</v>
      </c>
    </row>
    <row r="53" spans="2:14" x14ac:dyDescent="0.25">
      <c r="B53" s="1">
        <v>49</v>
      </c>
      <c r="C53" s="1">
        <v>3</v>
      </c>
      <c r="D53" s="1">
        <v>2</v>
      </c>
      <c r="E53" s="1" t="s">
        <v>0</v>
      </c>
      <c r="F53" s="1" t="s">
        <v>0</v>
      </c>
      <c r="G53" s="1">
        <v>0</v>
      </c>
      <c r="H53" s="1" t="s">
        <v>0</v>
      </c>
      <c r="I53" s="1">
        <v>0</v>
      </c>
      <c r="J53" s="1" t="s">
        <v>0</v>
      </c>
      <c r="K53" s="1">
        <v>2</v>
      </c>
      <c r="L53" s="1">
        <f>SUM(Table1[[#This Row],[Uppg. 1
(max 8p)]:[Bonus
(max 3p)]])</f>
        <v>7</v>
      </c>
      <c r="M53" s="8">
        <f>COUNTIF(Table1[Totalt
(max 53p)], "&lt;"&amp;Table1[[#This Row],[Totalt
(max 53p)]])/1.1</f>
        <v>5.4545454545454541</v>
      </c>
      <c r="N53" s="14" t="s">
        <v>3</v>
      </c>
    </row>
    <row r="54" spans="2:14" x14ac:dyDescent="0.25">
      <c r="B54" s="1">
        <v>50</v>
      </c>
      <c r="C54" s="1">
        <v>8</v>
      </c>
      <c r="D54" s="1">
        <v>6</v>
      </c>
      <c r="E54" s="1">
        <v>6</v>
      </c>
      <c r="F54" s="1">
        <v>4</v>
      </c>
      <c r="G54" s="1">
        <v>7</v>
      </c>
      <c r="H54" s="1">
        <v>6</v>
      </c>
      <c r="I54" s="1">
        <v>6</v>
      </c>
      <c r="J54" s="1">
        <v>4</v>
      </c>
      <c r="K54" s="1">
        <v>3</v>
      </c>
      <c r="L54" s="1">
        <f>SUM(Table1[[#This Row],[Uppg. 1
(max 8p)]:[Bonus
(max 3p)]])</f>
        <v>50</v>
      </c>
      <c r="M54" s="8">
        <f>COUNTIF(Table1[Totalt
(max 53p)], "&lt;"&amp;Table1[[#This Row],[Totalt
(max 53p)]])/1.1</f>
        <v>98.181818181818173</v>
      </c>
      <c r="N54" s="14" t="s">
        <v>2</v>
      </c>
    </row>
    <row r="55" spans="2:14" x14ac:dyDescent="0.25">
      <c r="B55" s="1">
        <v>51</v>
      </c>
      <c r="C55" s="1">
        <v>7</v>
      </c>
      <c r="D55" s="1">
        <v>6</v>
      </c>
      <c r="E55" s="1">
        <v>4</v>
      </c>
      <c r="F55" s="1">
        <v>0</v>
      </c>
      <c r="G55" s="1">
        <v>4</v>
      </c>
      <c r="H55" s="1">
        <v>1</v>
      </c>
      <c r="I55" s="1">
        <v>2</v>
      </c>
      <c r="J55" s="1">
        <v>4</v>
      </c>
      <c r="K55" s="1">
        <v>2</v>
      </c>
      <c r="L55" s="1">
        <f>SUM(Table1[[#This Row],[Uppg. 1
(max 8p)]:[Bonus
(max 3p)]])</f>
        <v>30</v>
      </c>
      <c r="M55" s="8">
        <f>COUNTIF(Table1[Totalt
(max 53p)], "&lt;"&amp;Table1[[#This Row],[Totalt
(max 53p)]])/1.1</f>
        <v>63.636363636363633</v>
      </c>
      <c r="N55" s="14" t="s">
        <v>1</v>
      </c>
    </row>
    <row r="56" spans="2:14" x14ac:dyDescent="0.25">
      <c r="B56" s="1">
        <v>52</v>
      </c>
      <c r="C56" s="1">
        <v>3</v>
      </c>
      <c r="D56" s="1">
        <v>4</v>
      </c>
      <c r="E56" s="1">
        <v>0</v>
      </c>
      <c r="F56" s="1">
        <v>0</v>
      </c>
      <c r="G56" s="1">
        <v>2</v>
      </c>
      <c r="H56" s="1">
        <v>0</v>
      </c>
      <c r="I56" s="1">
        <v>0</v>
      </c>
      <c r="J56" s="1">
        <v>0</v>
      </c>
      <c r="K56" s="1">
        <v>1</v>
      </c>
      <c r="L56" s="1">
        <f>SUM(Table1[[#This Row],[Uppg. 1
(max 8p)]:[Bonus
(max 3p)]])</f>
        <v>10</v>
      </c>
      <c r="M56" s="8">
        <f>COUNTIF(Table1[Totalt
(max 53p)], "&lt;"&amp;Table1[[#This Row],[Totalt
(max 53p)]])/1.1</f>
        <v>10</v>
      </c>
      <c r="N56" s="14" t="s">
        <v>3</v>
      </c>
    </row>
    <row r="57" spans="2:14" x14ac:dyDescent="0.25">
      <c r="B57" s="1">
        <v>53</v>
      </c>
      <c r="C57" s="1">
        <v>3</v>
      </c>
      <c r="D57" s="1">
        <v>3</v>
      </c>
      <c r="E57" s="1">
        <v>4</v>
      </c>
      <c r="F57" s="1">
        <v>0</v>
      </c>
      <c r="G57" s="1">
        <v>6</v>
      </c>
      <c r="H57" s="1">
        <v>0</v>
      </c>
      <c r="I57" s="1">
        <v>0</v>
      </c>
      <c r="J57" s="1" t="s">
        <v>0</v>
      </c>
      <c r="K57" s="1">
        <v>2</v>
      </c>
      <c r="L57" s="1">
        <f>SUM(Table1[[#This Row],[Uppg. 1
(max 8p)]:[Bonus
(max 3p)]])</f>
        <v>18</v>
      </c>
      <c r="M57" s="8">
        <f>COUNTIF(Table1[Totalt
(max 53p)], "&lt;"&amp;Table1[[#This Row],[Totalt
(max 53p)]])/1.1</f>
        <v>25.454545454545453</v>
      </c>
      <c r="N57" s="14" t="s">
        <v>3</v>
      </c>
    </row>
    <row r="58" spans="2:14" x14ac:dyDescent="0.25">
      <c r="B58" s="1">
        <v>54</v>
      </c>
      <c r="C58" s="1">
        <v>6</v>
      </c>
      <c r="D58" s="1">
        <v>4</v>
      </c>
      <c r="E58" s="1">
        <v>4</v>
      </c>
      <c r="F58" s="1">
        <v>0</v>
      </c>
      <c r="G58" s="1">
        <v>5</v>
      </c>
      <c r="H58" s="1" t="s">
        <v>0</v>
      </c>
      <c r="I58" s="1" t="s">
        <v>0</v>
      </c>
      <c r="J58" s="1">
        <v>2</v>
      </c>
      <c r="K58" s="1">
        <v>2</v>
      </c>
      <c r="L58" s="1">
        <f>SUM(Table1[[#This Row],[Uppg. 1
(max 8p)]:[Bonus
(max 3p)]])</f>
        <v>23</v>
      </c>
      <c r="M58" s="8">
        <f>COUNTIF(Table1[Totalt
(max 53p)], "&lt;"&amp;Table1[[#This Row],[Totalt
(max 53p)]])/1.1</f>
        <v>42.727272727272727</v>
      </c>
      <c r="N58" s="14" t="s">
        <v>1</v>
      </c>
    </row>
    <row r="59" spans="2:14" x14ac:dyDescent="0.25">
      <c r="B59" s="1">
        <v>55</v>
      </c>
      <c r="C59" s="1">
        <v>6</v>
      </c>
      <c r="D59" s="1">
        <v>6</v>
      </c>
      <c r="E59" s="1">
        <v>5</v>
      </c>
      <c r="F59" s="1">
        <v>3</v>
      </c>
      <c r="G59" s="1">
        <v>6</v>
      </c>
      <c r="H59" s="1" t="s">
        <v>0</v>
      </c>
      <c r="I59" s="1">
        <v>0</v>
      </c>
      <c r="J59" s="1">
        <v>1</v>
      </c>
      <c r="K59" s="1">
        <v>3</v>
      </c>
      <c r="L59" s="1">
        <f>SUM(Table1[[#This Row],[Uppg. 1
(max 8p)]:[Bonus
(max 3p)]])</f>
        <v>30</v>
      </c>
      <c r="M59" s="8">
        <f>COUNTIF(Table1[Totalt
(max 53p)], "&lt;"&amp;Table1[[#This Row],[Totalt
(max 53p)]])/1.1</f>
        <v>63.636363636363633</v>
      </c>
      <c r="N59" s="14" t="s">
        <v>1</v>
      </c>
    </row>
    <row r="60" spans="2:14" x14ac:dyDescent="0.25">
      <c r="B60" s="1">
        <v>56</v>
      </c>
      <c r="C60" s="1">
        <v>5</v>
      </c>
      <c r="D60" s="1">
        <v>6</v>
      </c>
      <c r="E60" s="1">
        <v>6</v>
      </c>
      <c r="F60" s="1">
        <v>0</v>
      </c>
      <c r="G60" s="1">
        <v>6</v>
      </c>
      <c r="H60" s="1">
        <v>5</v>
      </c>
      <c r="I60" s="1">
        <v>0</v>
      </c>
      <c r="J60" s="1">
        <v>1</v>
      </c>
      <c r="K60" s="1">
        <v>3</v>
      </c>
      <c r="L60" s="1">
        <f>SUM(Table1[[#This Row],[Uppg. 1
(max 8p)]:[Bonus
(max 3p)]])</f>
        <v>32</v>
      </c>
      <c r="M60" s="8">
        <f>COUNTIF(Table1[Totalt
(max 53p)], "&lt;"&amp;Table1[[#This Row],[Totalt
(max 53p)]])/1.1</f>
        <v>72.72727272727272</v>
      </c>
      <c r="N60" s="14" t="s">
        <v>1</v>
      </c>
    </row>
    <row r="61" spans="2:14" x14ac:dyDescent="0.25">
      <c r="B61" s="1">
        <v>57</v>
      </c>
      <c r="C61" s="1">
        <v>4</v>
      </c>
      <c r="D61" s="1">
        <v>2</v>
      </c>
      <c r="E61" s="1">
        <v>5</v>
      </c>
      <c r="F61" s="1" t="s">
        <v>0</v>
      </c>
      <c r="G61" s="1">
        <v>6</v>
      </c>
      <c r="H61" s="1">
        <v>1</v>
      </c>
      <c r="I61" s="1">
        <v>0</v>
      </c>
      <c r="J61" s="1" t="s">
        <v>0</v>
      </c>
      <c r="K61" s="1">
        <v>0</v>
      </c>
      <c r="L61" s="1">
        <f>SUM(Table1[[#This Row],[Uppg. 1
(max 8p)]:[Bonus
(max 3p)]])</f>
        <v>18</v>
      </c>
      <c r="M61" s="8">
        <f>COUNTIF(Table1[Totalt
(max 53p)], "&lt;"&amp;Table1[[#This Row],[Totalt
(max 53p)]])/1.1</f>
        <v>25.454545454545453</v>
      </c>
      <c r="N61" s="14" t="s">
        <v>3</v>
      </c>
    </row>
    <row r="62" spans="2:14" x14ac:dyDescent="0.25">
      <c r="B62" s="1">
        <v>58</v>
      </c>
      <c r="C62" s="1">
        <v>6</v>
      </c>
      <c r="D62" s="1">
        <v>6</v>
      </c>
      <c r="E62" s="1">
        <v>8</v>
      </c>
      <c r="F62" s="1">
        <v>4</v>
      </c>
      <c r="G62" s="1">
        <v>8</v>
      </c>
      <c r="H62" s="1">
        <v>2</v>
      </c>
      <c r="I62" s="1">
        <v>0</v>
      </c>
      <c r="J62" s="1">
        <v>1</v>
      </c>
      <c r="K62" s="1">
        <v>1</v>
      </c>
      <c r="L62" s="1">
        <f>SUM(Table1[[#This Row],[Uppg. 1
(max 8p)]:[Bonus
(max 3p)]])</f>
        <v>36</v>
      </c>
      <c r="M62" s="8">
        <f>COUNTIF(Table1[Totalt
(max 53p)], "&lt;"&amp;Table1[[#This Row],[Totalt
(max 53p)]])/1.1</f>
        <v>76.36363636363636</v>
      </c>
      <c r="N62" s="14" t="s">
        <v>2</v>
      </c>
    </row>
    <row r="63" spans="2:14" x14ac:dyDescent="0.25">
      <c r="B63" s="1">
        <v>59</v>
      </c>
      <c r="C63" s="1">
        <v>7</v>
      </c>
      <c r="D63" s="1">
        <v>6</v>
      </c>
      <c r="E63" s="1">
        <v>8</v>
      </c>
      <c r="F63" s="1" t="s">
        <v>0</v>
      </c>
      <c r="G63" s="1">
        <v>2</v>
      </c>
      <c r="H63" s="1">
        <v>2</v>
      </c>
      <c r="I63" s="1">
        <v>0</v>
      </c>
      <c r="J63" s="1">
        <v>0</v>
      </c>
      <c r="K63" s="1">
        <v>3</v>
      </c>
      <c r="L63" s="1">
        <f>SUM(Table1[[#This Row],[Uppg. 1
(max 8p)]:[Bonus
(max 3p)]])</f>
        <v>28</v>
      </c>
      <c r="M63" s="8">
        <f>COUNTIF(Table1[Totalt
(max 53p)], "&lt;"&amp;Table1[[#This Row],[Totalt
(max 53p)]])/1.1</f>
        <v>60.909090909090907</v>
      </c>
      <c r="N63" s="14" t="s">
        <v>1</v>
      </c>
    </row>
    <row r="64" spans="2:14" x14ac:dyDescent="0.25">
      <c r="B64" s="1">
        <v>60</v>
      </c>
      <c r="C64" s="1">
        <v>8</v>
      </c>
      <c r="D64" s="1">
        <v>6</v>
      </c>
      <c r="E64" s="1">
        <v>8</v>
      </c>
      <c r="F64" s="1">
        <v>4</v>
      </c>
      <c r="G64" s="1">
        <v>5</v>
      </c>
      <c r="H64" s="1">
        <v>4</v>
      </c>
      <c r="I64" s="1">
        <v>1</v>
      </c>
      <c r="J64" s="1">
        <v>4</v>
      </c>
      <c r="K64" s="1">
        <v>3</v>
      </c>
      <c r="L64" s="1">
        <f>SUM(Table1[[#This Row],[Uppg. 1
(max 8p)]:[Bonus
(max 3p)]])</f>
        <v>43</v>
      </c>
      <c r="M64" s="8">
        <f>COUNTIF(Table1[Totalt
(max 53p)], "&lt;"&amp;Table1[[#This Row],[Totalt
(max 53p)]])/1.1</f>
        <v>91.818181818181813</v>
      </c>
      <c r="N64" s="14" t="s">
        <v>2</v>
      </c>
    </row>
    <row r="65" spans="2:14" x14ac:dyDescent="0.25">
      <c r="B65" s="1">
        <v>61</v>
      </c>
      <c r="C65" s="1">
        <v>5</v>
      </c>
      <c r="D65" s="1">
        <v>6</v>
      </c>
      <c r="E65" s="1">
        <v>4</v>
      </c>
      <c r="F65" s="1">
        <v>4</v>
      </c>
      <c r="G65" s="1">
        <v>5</v>
      </c>
      <c r="H65" s="1" t="s">
        <v>0</v>
      </c>
      <c r="I65" s="1">
        <v>0</v>
      </c>
      <c r="J65" s="1" t="s">
        <v>0</v>
      </c>
      <c r="K65" s="1">
        <v>2</v>
      </c>
      <c r="L65" s="1">
        <f>SUM(Table1[[#This Row],[Uppg. 1
(max 8p)]:[Bonus
(max 3p)]])</f>
        <v>26</v>
      </c>
      <c r="M65" s="8">
        <f>COUNTIF(Table1[Totalt
(max 53p)], "&lt;"&amp;Table1[[#This Row],[Totalt
(max 53p)]])/1.1</f>
        <v>57.272727272727266</v>
      </c>
      <c r="N65" s="14" t="s">
        <v>1</v>
      </c>
    </row>
    <row r="66" spans="2:14" x14ac:dyDescent="0.25">
      <c r="B66" s="1">
        <v>62</v>
      </c>
      <c r="C66" s="1">
        <v>6</v>
      </c>
      <c r="D66" s="1">
        <v>6</v>
      </c>
      <c r="E66" s="1">
        <v>4</v>
      </c>
      <c r="F66" s="1">
        <v>4</v>
      </c>
      <c r="G66" s="1">
        <v>6</v>
      </c>
      <c r="H66" s="1">
        <v>1</v>
      </c>
      <c r="I66" s="1">
        <v>5</v>
      </c>
      <c r="J66" s="1">
        <v>2</v>
      </c>
      <c r="K66" s="1">
        <v>3</v>
      </c>
      <c r="L66" s="1">
        <f>SUM(Table1[[#This Row],[Uppg. 1
(max 8p)]:[Bonus
(max 3p)]])</f>
        <v>37</v>
      </c>
      <c r="M66" s="8">
        <f>COUNTIF(Table1[Totalt
(max 53p)], "&lt;"&amp;Table1[[#This Row],[Totalt
(max 53p)]])/1.1</f>
        <v>80.909090909090907</v>
      </c>
      <c r="N66" s="14" t="s">
        <v>2</v>
      </c>
    </row>
    <row r="67" spans="2:14" x14ac:dyDescent="0.25">
      <c r="B67" s="1">
        <v>63</v>
      </c>
      <c r="C67" s="1">
        <v>5</v>
      </c>
      <c r="D67" s="1">
        <v>2</v>
      </c>
      <c r="E67" s="1">
        <v>4</v>
      </c>
      <c r="F67" s="1">
        <v>0</v>
      </c>
      <c r="G67" s="1">
        <v>6</v>
      </c>
      <c r="H67" s="1" t="s">
        <v>0</v>
      </c>
      <c r="I67" s="1">
        <v>1</v>
      </c>
      <c r="J67" s="1">
        <v>1</v>
      </c>
      <c r="K67" s="1">
        <v>2</v>
      </c>
      <c r="L67" s="1">
        <f>SUM(Table1[[#This Row],[Uppg. 1
(max 8p)]:[Bonus
(max 3p)]])</f>
        <v>21</v>
      </c>
      <c r="M67" s="8">
        <f>COUNTIF(Table1[Totalt
(max 53p)], "&lt;"&amp;Table1[[#This Row],[Totalt
(max 53p)]])/1.1</f>
        <v>35.454545454545453</v>
      </c>
      <c r="N67" s="14" t="s">
        <v>1</v>
      </c>
    </row>
    <row r="68" spans="2:14" x14ac:dyDescent="0.25">
      <c r="B68" s="1">
        <v>64</v>
      </c>
      <c r="C68" s="1">
        <v>1</v>
      </c>
      <c r="D68" s="1">
        <v>1</v>
      </c>
      <c r="E68" s="1">
        <v>2</v>
      </c>
      <c r="F68" s="1">
        <v>4</v>
      </c>
      <c r="G68" s="1">
        <v>3</v>
      </c>
      <c r="H68" s="1">
        <v>0</v>
      </c>
      <c r="I68" s="1">
        <v>0</v>
      </c>
      <c r="J68" s="1" t="s">
        <v>0</v>
      </c>
      <c r="K68" s="1">
        <v>1</v>
      </c>
      <c r="L68" s="1">
        <f>SUM(Table1[[#This Row],[Uppg. 1
(max 8p)]:[Bonus
(max 3p)]])</f>
        <v>12</v>
      </c>
      <c r="M68" s="8">
        <f>COUNTIF(Table1[Totalt
(max 53p)], "&lt;"&amp;Table1[[#This Row],[Totalt
(max 53p)]])/1.1</f>
        <v>12.727272727272727</v>
      </c>
      <c r="N68" s="14" t="s">
        <v>3</v>
      </c>
    </row>
    <row r="69" spans="2:14" x14ac:dyDescent="0.25">
      <c r="B69" s="1">
        <v>65</v>
      </c>
      <c r="C69" s="1">
        <v>6</v>
      </c>
      <c r="D69" s="1">
        <v>6</v>
      </c>
      <c r="E69" s="1">
        <v>7</v>
      </c>
      <c r="F69" s="1">
        <v>0</v>
      </c>
      <c r="G69" s="1">
        <v>8</v>
      </c>
      <c r="H69" s="1">
        <v>4</v>
      </c>
      <c r="I69" s="1">
        <v>6</v>
      </c>
      <c r="J69" s="1">
        <v>2</v>
      </c>
      <c r="K69" s="1">
        <v>3</v>
      </c>
      <c r="L69" s="1">
        <f>SUM(Table1[[#This Row],[Uppg. 1
(max 8p)]:[Bonus
(max 3p)]])</f>
        <v>42</v>
      </c>
      <c r="M69" s="8">
        <f>COUNTIF(Table1[Totalt
(max 53p)], "&lt;"&amp;Table1[[#This Row],[Totalt
(max 53p)]])/1.1</f>
        <v>89.999999999999986</v>
      </c>
      <c r="N69" s="14" t="s">
        <v>2</v>
      </c>
    </row>
    <row r="70" spans="2:14" x14ac:dyDescent="0.25">
      <c r="B70" s="1">
        <v>66</v>
      </c>
      <c r="C70" s="1">
        <v>5</v>
      </c>
      <c r="D70" s="1">
        <v>6</v>
      </c>
      <c r="E70" s="1">
        <v>2</v>
      </c>
      <c r="F70" s="1">
        <v>0</v>
      </c>
      <c r="G70" s="1">
        <v>5</v>
      </c>
      <c r="H70" s="1">
        <v>1</v>
      </c>
      <c r="I70" s="1">
        <v>0</v>
      </c>
      <c r="J70" s="1">
        <v>3</v>
      </c>
      <c r="K70" s="1">
        <v>3</v>
      </c>
      <c r="L70" s="1">
        <f>SUM(Table1[[#This Row],[Uppg. 1
(max 8p)]:[Bonus
(max 3p)]])</f>
        <v>25</v>
      </c>
      <c r="M70" s="8">
        <f>COUNTIF(Table1[Totalt
(max 53p)], "&lt;"&amp;Table1[[#This Row],[Totalt
(max 53p)]])/1.1</f>
        <v>52.72727272727272</v>
      </c>
      <c r="N70" s="14" t="s">
        <v>1</v>
      </c>
    </row>
    <row r="71" spans="2:14" x14ac:dyDescent="0.25">
      <c r="B71" s="1">
        <v>67</v>
      </c>
      <c r="C71" s="1">
        <v>5</v>
      </c>
      <c r="D71" s="1">
        <v>1</v>
      </c>
      <c r="E71" s="1">
        <v>0</v>
      </c>
      <c r="F71" s="1">
        <v>2</v>
      </c>
      <c r="G71" s="1">
        <v>4</v>
      </c>
      <c r="H71" s="1">
        <v>1</v>
      </c>
      <c r="I71" s="1">
        <v>0</v>
      </c>
      <c r="J71" s="1">
        <v>0</v>
      </c>
      <c r="K71" s="1">
        <v>3</v>
      </c>
      <c r="L71" s="1">
        <f>SUM(Table1[[#This Row],[Uppg. 1
(max 8p)]:[Bonus
(max 3p)]])</f>
        <v>16</v>
      </c>
      <c r="M71" s="8">
        <f>COUNTIF(Table1[Totalt
(max 53p)], "&lt;"&amp;Table1[[#This Row],[Totalt
(max 53p)]])/1.1</f>
        <v>19.09090909090909</v>
      </c>
      <c r="N71" s="14" t="s">
        <v>3</v>
      </c>
    </row>
    <row r="72" spans="2:14" x14ac:dyDescent="0.25">
      <c r="B72" s="1">
        <v>68</v>
      </c>
      <c r="C72" s="1">
        <v>0</v>
      </c>
      <c r="D72" s="1">
        <v>6</v>
      </c>
      <c r="E72" s="1">
        <v>2</v>
      </c>
      <c r="F72" s="1">
        <v>0</v>
      </c>
      <c r="G72" s="1">
        <v>3</v>
      </c>
      <c r="H72" s="1" t="s">
        <v>0</v>
      </c>
      <c r="I72" s="1">
        <v>0</v>
      </c>
      <c r="J72" s="1">
        <v>1</v>
      </c>
      <c r="K72" s="1">
        <v>3</v>
      </c>
      <c r="L72" s="1">
        <f>SUM(Table1[[#This Row],[Uppg. 1
(max 8p)]:[Bonus
(max 3p)]])</f>
        <v>15</v>
      </c>
      <c r="M72" s="8">
        <f>COUNTIF(Table1[Totalt
(max 53p)], "&lt;"&amp;Table1[[#This Row],[Totalt
(max 53p)]])/1.1</f>
        <v>17.27272727272727</v>
      </c>
      <c r="N72" s="14" t="s">
        <v>3</v>
      </c>
    </row>
    <row r="73" spans="2:14" x14ac:dyDescent="0.25">
      <c r="B73" s="1">
        <v>69</v>
      </c>
      <c r="C73" s="1">
        <v>8</v>
      </c>
      <c r="D73" s="1">
        <v>6</v>
      </c>
      <c r="E73" s="1">
        <v>6</v>
      </c>
      <c r="F73" s="1">
        <v>0</v>
      </c>
      <c r="G73" s="1">
        <v>7</v>
      </c>
      <c r="H73" s="1">
        <v>2</v>
      </c>
      <c r="I73" s="1">
        <v>0</v>
      </c>
      <c r="J73" s="1">
        <v>1</v>
      </c>
      <c r="K73" s="1">
        <v>3</v>
      </c>
      <c r="L73" s="1">
        <f>SUM(Table1[[#This Row],[Uppg. 1
(max 8p)]:[Bonus
(max 3p)]])</f>
        <v>33</v>
      </c>
      <c r="M73" s="8">
        <f>COUNTIF(Table1[Totalt
(max 53p)], "&lt;"&amp;Table1[[#This Row],[Totalt
(max 53p)]])/1.1</f>
        <v>74.545454545454533</v>
      </c>
      <c r="N73" s="14" t="s">
        <v>1</v>
      </c>
    </row>
    <row r="74" spans="2:14" x14ac:dyDescent="0.25">
      <c r="B74" s="1">
        <v>70</v>
      </c>
      <c r="C74" s="1">
        <v>3</v>
      </c>
      <c r="D74" s="1">
        <v>6</v>
      </c>
      <c r="E74" s="1">
        <v>6</v>
      </c>
      <c r="F74" s="1">
        <v>4</v>
      </c>
      <c r="G74" s="1">
        <v>6</v>
      </c>
      <c r="H74" s="1">
        <v>6</v>
      </c>
      <c r="I74" s="1">
        <v>6</v>
      </c>
      <c r="J74" s="1">
        <v>1</v>
      </c>
      <c r="K74" s="1">
        <v>3</v>
      </c>
      <c r="L74" s="1">
        <f>SUM(Table1[[#This Row],[Uppg. 1
(max 8p)]:[Bonus
(max 3p)]])</f>
        <v>41</v>
      </c>
      <c r="M74" s="8">
        <f>COUNTIF(Table1[Totalt
(max 53p)], "&lt;"&amp;Table1[[#This Row],[Totalt
(max 53p)]])/1.1</f>
        <v>87.272727272727266</v>
      </c>
      <c r="N74" s="14" t="s">
        <v>2</v>
      </c>
    </row>
    <row r="75" spans="2:14" x14ac:dyDescent="0.25">
      <c r="B75" s="1">
        <v>71</v>
      </c>
      <c r="C75" s="1">
        <v>6</v>
      </c>
      <c r="D75" s="1">
        <v>6</v>
      </c>
      <c r="E75" s="1">
        <v>1</v>
      </c>
      <c r="F75" s="1">
        <v>0</v>
      </c>
      <c r="G75" s="1">
        <v>3</v>
      </c>
      <c r="H75" s="1">
        <v>2</v>
      </c>
      <c r="I75" s="1">
        <v>0</v>
      </c>
      <c r="J75" s="1">
        <v>0</v>
      </c>
      <c r="K75" s="1">
        <v>0</v>
      </c>
      <c r="L75" s="1">
        <f>SUM(Table1[[#This Row],[Uppg. 1
(max 8p)]:[Bonus
(max 3p)]])</f>
        <v>18</v>
      </c>
      <c r="M75" s="8">
        <f>COUNTIF(Table1[Totalt
(max 53p)], "&lt;"&amp;Table1[[#This Row],[Totalt
(max 53p)]])/1.1</f>
        <v>25.454545454545453</v>
      </c>
      <c r="N75" s="14" t="s">
        <v>3</v>
      </c>
    </row>
    <row r="76" spans="2:14" x14ac:dyDescent="0.25">
      <c r="B76" s="1">
        <v>72</v>
      </c>
      <c r="C76" s="1">
        <v>0</v>
      </c>
      <c r="D76" s="1">
        <v>0</v>
      </c>
      <c r="E76" s="1">
        <v>0</v>
      </c>
      <c r="F76" s="1">
        <v>0</v>
      </c>
      <c r="G76" s="1" t="s">
        <v>0</v>
      </c>
      <c r="H76" s="1">
        <v>0</v>
      </c>
      <c r="I76" s="1">
        <v>0</v>
      </c>
      <c r="J76" s="1">
        <v>0</v>
      </c>
      <c r="K76" s="1">
        <v>2</v>
      </c>
      <c r="L76" s="1">
        <f>SUM(Table1[[#This Row],[Uppg. 1
(max 8p)]:[Bonus
(max 3p)]])</f>
        <v>2</v>
      </c>
      <c r="M76" s="8">
        <f>COUNTIF(Table1[Totalt
(max 53p)], "&lt;"&amp;Table1[[#This Row],[Totalt
(max 53p)]])/1.1</f>
        <v>1.8181818181818181</v>
      </c>
      <c r="N76" s="14" t="s">
        <v>3</v>
      </c>
    </row>
    <row r="77" spans="2:14" x14ac:dyDescent="0.25">
      <c r="B77" s="1">
        <v>73</v>
      </c>
      <c r="C77" s="1">
        <v>4</v>
      </c>
      <c r="D77" s="1">
        <v>0</v>
      </c>
      <c r="E77" s="1">
        <v>4</v>
      </c>
      <c r="F77" s="1">
        <v>0</v>
      </c>
      <c r="G77" s="1">
        <v>3</v>
      </c>
      <c r="H77" s="1" t="s">
        <v>0</v>
      </c>
      <c r="I77" s="1" t="s">
        <v>0</v>
      </c>
      <c r="J77" s="1">
        <v>1</v>
      </c>
      <c r="K77" s="1">
        <v>1</v>
      </c>
      <c r="L77" s="1">
        <f>SUM(Table1[[#This Row],[Uppg. 1
(max 8p)]:[Bonus
(max 3p)]])</f>
        <v>13</v>
      </c>
      <c r="M77" s="8">
        <f>COUNTIF(Table1[Totalt
(max 53p)], "&lt;"&amp;Table1[[#This Row],[Totalt
(max 53p)]])/1.1</f>
        <v>14.545454545454545</v>
      </c>
      <c r="N77" s="14" t="s">
        <v>3</v>
      </c>
    </row>
    <row r="78" spans="2:14" x14ac:dyDescent="0.25">
      <c r="B78" s="1">
        <v>74</v>
      </c>
      <c r="C78" s="1">
        <v>2</v>
      </c>
      <c r="D78" s="1">
        <v>2</v>
      </c>
      <c r="E78" s="1">
        <v>4</v>
      </c>
      <c r="F78" s="1">
        <v>0</v>
      </c>
      <c r="G78" s="1">
        <v>1</v>
      </c>
      <c r="H78" s="1">
        <v>0</v>
      </c>
      <c r="I78" s="1">
        <v>0</v>
      </c>
      <c r="J78" s="1">
        <v>0</v>
      </c>
      <c r="K78" s="1">
        <v>1</v>
      </c>
      <c r="L78" s="1">
        <f>SUM(Table1[[#This Row],[Uppg. 1
(max 8p)]:[Bonus
(max 3p)]])</f>
        <v>10</v>
      </c>
      <c r="M78" s="8">
        <f>COUNTIF(Table1[Totalt
(max 53p)], "&lt;"&amp;Table1[[#This Row],[Totalt
(max 53p)]])/1.1</f>
        <v>10</v>
      </c>
      <c r="N78" s="14" t="s">
        <v>3</v>
      </c>
    </row>
    <row r="79" spans="2:14" x14ac:dyDescent="0.25">
      <c r="B79" s="1">
        <v>75</v>
      </c>
      <c r="C79" s="1">
        <v>7</v>
      </c>
      <c r="D79" s="1">
        <v>6</v>
      </c>
      <c r="E79" s="1">
        <v>7</v>
      </c>
      <c r="F79" s="1">
        <v>4</v>
      </c>
      <c r="G79" s="1">
        <v>6</v>
      </c>
      <c r="H79" s="1">
        <v>4</v>
      </c>
      <c r="I79" s="1">
        <v>6</v>
      </c>
      <c r="J79" s="1">
        <v>2</v>
      </c>
      <c r="K79" s="1">
        <v>3</v>
      </c>
      <c r="L79" s="1">
        <f>SUM(Table1[[#This Row],[Uppg. 1
(max 8p)]:[Bonus
(max 3p)]])</f>
        <v>45</v>
      </c>
      <c r="M79" s="8">
        <f>COUNTIF(Table1[Totalt
(max 53p)], "&lt;"&amp;Table1[[#This Row],[Totalt
(max 53p)]])/1.1</f>
        <v>93.636363636363626</v>
      </c>
      <c r="N79" s="14" t="s">
        <v>2</v>
      </c>
    </row>
    <row r="80" spans="2:14" x14ac:dyDescent="0.25">
      <c r="B80" s="1">
        <v>76</v>
      </c>
      <c r="C80" s="1">
        <v>3</v>
      </c>
      <c r="D80" s="1">
        <v>4</v>
      </c>
      <c r="E80" s="1">
        <v>4</v>
      </c>
      <c r="F80" s="1" t="s">
        <v>0</v>
      </c>
      <c r="G80" s="1">
        <v>6</v>
      </c>
      <c r="H80" s="1" t="s">
        <v>0</v>
      </c>
      <c r="I80" s="1">
        <v>0</v>
      </c>
      <c r="J80" s="1">
        <v>1</v>
      </c>
      <c r="K80" s="1">
        <v>3</v>
      </c>
      <c r="L80" s="1">
        <f>SUM(Table1[[#This Row],[Uppg. 1
(max 8p)]:[Bonus
(max 3p)]])</f>
        <v>21</v>
      </c>
      <c r="M80" s="8">
        <f>COUNTIF(Table1[Totalt
(max 53p)], "&lt;"&amp;Table1[[#This Row],[Totalt
(max 53p)]])/1.1</f>
        <v>35.454545454545453</v>
      </c>
      <c r="N80" s="14" t="s">
        <v>1</v>
      </c>
    </row>
    <row r="81" spans="2:14" x14ac:dyDescent="0.25">
      <c r="B81" s="1">
        <v>77</v>
      </c>
      <c r="C81" s="1">
        <v>1</v>
      </c>
      <c r="D81" s="1">
        <v>0</v>
      </c>
      <c r="E81" s="1" t="s">
        <v>0</v>
      </c>
      <c r="F81" s="1" t="s">
        <v>0</v>
      </c>
      <c r="G81" s="1" t="s">
        <v>0</v>
      </c>
      <c r="H81" s="1" t="s">
        <v>0</v>
      </c>
      <c r="I81" s="1" t="s">
        <v>0</v>
      </c>
      <c r="J81" s="1" t="s">
        <v>0</v>
      </c>
      <c r="K81" s="1">
        <v>0</v>
      </c>
      <c r="L81" s="1">
        <f>SUM(Table1[[#This Row],[Uppg. 1
(max 8p)]:[Bonus
(max 3p)]])</f>
        <v>1</v>
      </c>
      <c r="M81" s="8">
        <f>COUNTIF(Table1[Totalt
(max 53p)], "&lt;"&amp;Table1[[#This Row],[Totalt
(max 53p)]])/1.1</f>
        <v>0</v>
      </c>
      <c r="N81" s="14" t="s">
        <v>3</v>
      </c>
    </row>
    <row r="82" spans="2:14" x14ac:dyDescent="0.25">
      <c r="B82" s="1">
        <v>78</v>
      </c>
      <c r="C82" s="1">
        <v>4</v>
      </c>
      <c r="D82" s="1">
        <v>6</v>
      </c>
      <c r="E82" s="1">
        <v>5</v>
      </c>
      <c r="F82" s="1">
        <v>0</v>
      </c>
      <c r="G82" s="1">
        <v>1</v>
      </c>
      <c r="H82" s="1">
        <v>2</v>
      </c>
      <c r="I82" s="1">
        <v>0</v>
      </c>
      <c r="J82" s="1">
        <v>2</v>
      </c>
      <c r="K82" s="1">
        <v>0</v>
      </c>
      <c r="L82" s="1">
        <f>SUM(Table1[[#This Row],[Uppg. 1
(max 8p)]:[Bonus
(max 3p)]])</f>
        <v>20</v>
      </c>
      <c r="M82" s="8">
        <f>COUNTIF(Table1[Totalt
(max 53p)], "&lt;"&amp;Table1[[#This Row],[Totalt
(max 53p)]])/1.1</f>
        <v>29.09090909090909</v>
      </c>
      <c r="N82" s="14" t="s">
        <v>1</v>
      </c>
    </row>
    <row r="83" spans="2:14" x14ac:dyDescent="0.25">
      <c r="B83" s="1">
        <v>79</v>
      </c>
      <c r="C83" s="1">
        <v>3</v>
      </c>
      <c r="D83" s="1">
        <v>2</v>
      </c>
      <c r="E83" s="1">
        <v>3</v>
      </c>
      <c r="F83" s="1">
        <v>0</v>
      </c>
      <c r="G83" s="1">
        <v>5</v>
      </c>
      <c r="H83" s="1">
        <v>0</v>
      </c>
      <c r="I83" s="1">
        <v>0</v>
      </c>
      <c r="J83" s="1">
        <v>1</v>
      </c>
      <c r="K83" s="1">
        <v>2</v>
      </c>
      <c r="L83" s="1">
        <f>SUM(Table1[[#This Row],[Uppg. 1
(max 8p)]:[Bonus
(max 3p)]])</f>
        <v>16</v>
      </c>
      <c r="M83" s="8">
        <f>COUNTIF(Table1[Totalt
(max 53p)], "&lt;"&amp;Table1[[#This Row],[Totalt
(max 53p)]])/1.1</f>
        <v>19.09090909090909</v>
      </c>
      <c r="N83" s="14" t="s">
        <v>3</v>
      </c>
    </row>
    <row r="84" spans="2:14" x14ac:dyDescent="0.25">
      <c r="B84" s="1">
        <v>80</v>
      </c>
      <c r="C84" s="1">
        <v>3</v>
      </c>
      <c r="D84" s="1">
        <v>6</v>
      </c>
      <c r="E84" s="1">
        <v>6</v>
      </c>
      <c r="F84" s="1" t="s">
        <v>0</v>
      </c>
      <c r="G84" s="1">
        <v>4</v>
      </c>
      <c r="H84" s="1" t="s">
        <v>0</v>
      </c>
      <c r="I84" s="1">
        <v>0</v>
      </c>
      <c r="J84" s="1">
        <v>2</v>
      </c>
      <c r="K84" s="1">
        <v>3</v>
      </c>
      <c r="L84" s="1">
        <f>SUM(Table1[[#This Row],[Uppg. 1
(max 8p)]:[Bonus
(max 3p)]])</f>
        <v>24</v>
      </c>
      <c r="M84" s="8">
        <f>COUNTIF(Table1[Totalt
(max 53p)], "&lt;"&amp;Table1[[#This Row],[Totalt
(max 53p)]])/1.1</f>
        <v>48.18181818181818</v>
      </c>
      <c r="N84" s="14" t="s">
        <v>1</v>
      </c>
    </row>
    <row r="85" spans="2:14" x14ac:dyDescent="0.25">
      <c r="B85" s="1">
        <v>81</v>
      </c>
      <c r="C85" s="1">
        <v>4</v>
      </c>
      <c r="D85" s="1">
        <v>6</v>
      </c>
      <c r="E85" s="1" t="s">
        <v>0</v>
      </c>
      <c r="F85" s="1" t="s">
        <v>0</v>
      </c>
      <c r="G85" s="1">
        <v>5</v>
      </c>
      <c r="H85" s="1" t="s">
        <v>0</v>
      </c>
      <c r="I85" s="1">
        <v>6</v>
      </c>
      <c r="J85" s="1">
        <v>4</v>
      </c>
      <c r="K85" s="1">
        <v>1</v>
      </c>
      <c r="L85" s="1">
        <f>SUM(Table1[[#This Row],[Uppg. 1
(max 8p)]:[Bonus
(max 3p)]])</f>
        <v>26</v>
      </c>
      <c r="M85" s="8">
        <f>COUNTIF(Table1[Totalt
(max 53p)], "&lt;"&amp;Table1[[#This Row],[Totalt
(max 53p)]])/1.1</f>
        <v>57.272727272727266</v>
      </c>
      <c r="N85" s="14" t="s">
        <v>1</v>
      </c>
    </row>
    <row r="86" spans="2:14" x14ac:dyDescent="0.25">
      <c r="B86" s="1">
        <v>82</v>
      </c>
      <c r="C86" s="1">
        <v>8</v>
      </c>
      <c r="D86" s="1">
        <v>6</v>
      </c>
      <c r="E86" s="1">
        <v>5</v>
      </c>
      <c r="F86" s="1">
        <v>4</v>
      </c>
      <c r="G86" s="1">
        <v>3</v>
      </c>
      <c r="H86" s="1">
        <v>0</v>
      </c>
      <c r="I86" s="1">
        <v>2</v>
      </c>
      <c r="J86" s="1">
        <v>1</v>
      </c>
      <c r="K86" s="1">
        <v>1</v>
      </c>
      <c r="L86" s="1">
        <f>SUM(Table1[[#This Row],[Uppg. 1
(max 8p)]:[Bonus
(max 3p)]])</f>
        <v>30</v>
      </c>
      <c r="M86" s="8">
        <f>COUNTIF(Table1[Totalt
(max 53p)], "&lt;"&amp;Table1[[#This Row],[Totalt
(max 53p)]])/1.1</f>
        <v>63.636363636363633</v>
      </c>
      <c r="N86" s="14" t="s">
        <v>1</v>
      </c>
    </row>
    <row r="87" spans="2:14" x14ac:dyDescent="0.25">
      <c r="B87" s="1">
        <v>83</v>
      </c>
      <c r="C87" s="1">
        <v>3</v>
      </c>
      <c r="D87" s="1">
        <v>2</v>
      </c>
      <c r="E87" s="1">
        <v>0</v>
      </c>
      <c r="F87" s="1">
        <v>3</v>
      </c>
      <c r="G87" s="1">
        <v>5</v>
      </c>
      <c r="H87" s="1">
        <v>4</v>
      </c>
      <c r="I87" s="1">
        <v>2</v>
      </c>
      <c r="J87" s="1">
        <v>0</v>
      </c>
      <c r="K87" s="1">
        <v>3</v>
      </c>
      <c r="L87" s="1">
        <f>SUM(Table1[[#This Row],[Uppg. 1
(max 8p)]:[Bonus
(max 3p)]])</f>
        <v>22</v>
      </c>
      <c r="M87" s="8">
        <f>COUNTIF(Table1[Totalt
(max 53p)], "&lt;"&amp;Table1[[#This Row],[Totalt
(max 53p)]])/1.1</f>
        <v>40.909090909090907</v>
      </c>
      <c r="N87" s="14" t="s">
        <v>1</v>
      </c>
    </row>
    <row r="88" spans="2:14" x14ac:dyDescent="0.25">
      <c r="B88" s="1">
        <v>84</v>
      </c>
      <c r="C88" s="1">
        <v>6</v>
      </c>
      <c r="D88" s="1">
        <v>6</v>
      </c>
      <c r="E88" s="1">
        <v>8</v>
      </c>
      <c r="F88" s="1">
        <v>0</v>
      </c>
      <c r="G88" s="1">
        <v>4</v>
      </c>
      <c r="H88" s="1" t="s">
        <v>0</v>
      </c>
      <c r="I88" s="1" t="s">
        <v>0</v>
      </c>
      <c r="J88" s="1">
        <v>3</v>
      </c>
      <c r="K88" s="1">
        <v>3</v>
      </c>
      <c r="L88" s="1">
        <f>SUM(Table1[[#This Row],[Uppg. 1
(max 8p)]:[Bonus
(max 3p)]])</f>
        <v>30</v>
      </c>
      <c r="M88" s="8">
        <f>COUNTIF(Table1[Totalt
(max 53p)], "&lt;"&amp;Table1[[#This Row],[Totalt
(max 53p)]])/1.1</f>
        <v>63.636363636363633</v>
      </c>
      <c r="N88" s="14" t="s">
        <v>1</v>
      </c>
    </row>
    <row r="89" spans="2:14" x14ac:dyDescent="0.25">
      <c r="B89" s="1">
        <v>85</v>
      </c>
      <c r="C89" s="1">
        <v>8</v>
      </c>
      <c r="D89" s="1">
        <v>6</v>
      </c>
      <c r="E89" s="1">
        <v>8</v>
      </c>
      <c r="F89" s="1">
        <v>4</v>
      </c>
      <c r="G89" s="1">
        <v>7</v>
      </c>
      <c r="H89" s="1">
        <v>0</v>
      </c>
      <c r="I89" s="1">
        <v>5</v>
      </c>
      <c r="J89" s="1">
        <v>4</v>
      </c>
      <c r="K89" s="1">
        <v>3</v>
      </c>
      <c r="L89" s="1">
        <f>SUM(Table1[[#This Row],[Uppg. 1
(max 8p)]:[Bonus
(max 3p)]])</f>
        <v>45</v>
      </c>
      <c r="M89" s="8">
        <f>COUNTIF(Table1[Totalt
(max 53p)], "&lt;"&amp;Table1[[#This Row],[Totalt
(max 53p)]])/1.1</f>
        <v>93.636363636363626</v>
      </c>
      <c r="N89" s="14" t="s">
        <v>2</v>
      </c>
    </row>
    <row r="90" spans="2:14" x14ac:dyDescent="0.25">
      <c r="B90" s="1">
        <v>86</v>
      </c>
      <c r="C90" s="1">
        <v>3</v>
      </c>
      <c r="D90" s="1">
        <v>6</v>
      </c>
      <c r="E90" s="1">
        <v>5</v>
      </c>
      <c r="F90" s="1">
        <v>0</v>
      </c>
      <c r="G90" s="1">
        <v>7</v>
      </c>
      <c r="H90" s="1" t="s">
        <v>0</v>
      </c>
      <c r="I90" s="1">
        <v>1</v>
      </c>
      <c r="J90" s="1" t="s">
        <v>0</v>
      </c>
      <c r="K90" s="1">
        <v>3</v>
      </c>
      <c r="L90" s="1">
        <f>SUM(Table1[[#This Row],[Uppg. 1
(max 8p)]:[Bonus
(max 3p)]])</f>
        <v>25</v>
      </c>
      <c r="M90" s="8">
        <f>COUNTIF(Table1[Totalt
(max 53p)], "&lt;"&amp;Table1[[#This Row],[Totalt
(max 53p)]])/1.1</f>
        <v>52.72727272727272</v>
      </c>
      <c r="N90" s="14" t="s">
        <v>1</v>
      </c>
    </row>
    <row r="91" spans="2:14" x14ac:dyDescent="0.25">
      <c r="B91" s="1">
        <v>87</v>
      </c>
      <c r="C91" s="1">
        <v>8</v>
      </c>
      <c r="D91" s="1">
        <v>6</v>
      </c>
      <c r="E91" s="1">
        <v>4</v>
      </c>
      <c r="F91" s="1">
        <v>0</v>
      </c>
      <c r="G91" s="1">
        <v>7</v>
      </c>
      <c r="H91" s="1">
        <v>0</v>
      </c>
      <c r="I91" s="1">
        <v>1</v>
      </c>
      <c r="J91" s="1">
        <v>1</v>
      </c>
      <c r="K91" s="1">
        <v>3</v>
      </c>
      <c r="L91" s="1">
        <f>SUM(Table1[[#This Row],[Uppg. 1
(max 8p)]:[Bonus
(max 3p)]])</f>
        <v>30</v>
      </c>
      <c r="M91" s="8">
        <f>COUNTIF(Table1[Totalt
(max 53p)], "&lt;"&amp;Table1[[#This Row],[Totalt
(max 53p)]])/1.1</f>
        <v>63.636363636363633</v>
      </c>
      <c r="N91" s="14" t="s">
        <v>1</v>
      </c>
    </row>
    <row r="92" spans="2:14" x14ac:dyDescent="0.25">
      <c r="B92" s="1">
        <v>88</v>
      </c>
      <c r="C92" s="1">
        <v>2</v>
      </c>
      <c r="D92" s="1" t="s">
        <v>0</v>
      </c>
      <c r="E92" s="1">
        <v>0</v>
      </c>
      <c r="F92" s="1" t="s">
        <v>0</v>
      </c>
      <c r="G92" s="1">
        <v>4</v>
      </c>
      <c r="H92" s="1" t="s">
        <v>0</v>
      </c>
      <c r="I92" s="1">
        <v>0</v>
      </c>
      <c r="J92" s="1">
        <v>0</v>
      </c>
      <c r="K92" s="1">
        <v>1</v>
      </c>
      <c r="L92" s="1">
        <f>SUM(Table1[[#This Row],[Uppg. 1
(max 8p)]:[Bonus
(max 3p)]])</f>
        <v>7</v>
      </c>
      <c r="M92" s="8">
        <f>COUNTIF(Table1[Totalt
(max 53p)], "&lt;"&amp;Table1[[#This Row],[Totalt
(max 53p)]])/1.1</f>
        <v>5.4545454545454541</v>
      </c>
      <c r="N92" s="14" t="s">
        <v>3</v>
      </c>
    </row>
    <row r="93" spans="2:14" x14ac:dyDescent="0.25">
      <c r="B93" s="1">
        <v>89</v>
      </c>
      <c r="C93" s="1">
        <v>4</v>
      </c>
      <c r="D93" s="1">
        <v>2</v>
      </c>
      <c r="E93" s="1">
        <v>0</v>
      </c>
      <c r="F93" s="1">
        <v>4</v>
      </c>
      <c r="G93" s="1">
        <v>6</v>
      </c>
      <c r="H93" s="1" t="s">
        <v>0</v>
      </c>
      <c r="I93" s="1">
        <v>3</v>
      </c>
      <c r="J93" s="1">
        <v>1</v>
      </c>
      <c r="K93" s="1">
        <v>3</v>
      </c>
      <c r="L93" s="1">
        <f>SUM(Table1[[#This Row],[Uppg. 1
(max 8p)]:[Bonus
(max 3p)]])</f>
        <v>23</v>
      </c>
      <c r="M93" s="8">
        <f>COUNTIF(Table1[Totalt
(max 53p)], "&lt;"&amp;Table1[[#This Row],[Totalt
(max 53p)]])/1.1</f>
        <v>42.727272727272727</v>
      </c>
      <c r="N93" s="14" t="s">
        <v>1</v>
      </c>
    </row>
    <row r="94" spans="2:14" x14ac:dyDescent="0.25">
      <c r="B94" s="1">
        <v>90</v>
      </c>
      <c r="C94" s="1">
        <v>8</v>
      </c>
      <c r="D94" s="1">
        <v>6</v>
      </c>
      <c r="E94" s="1" t="s">
        <v>0</v>
      </c>
      <c r="F94" s="1" t="s">
        <v>0</v>
      </c>
      <c r="G94" s="1">
        <v>0</v>
      </c>
      <c r="H94" s="1">
        <v>2</v>
      </c>
      <c r="I94" s="1" t="s">
        <v>0</v>
      </c>
      <c r="J94" s="1" t="s">
        <v>0</v>
      </c>
      <c r="K94" s="1">
        <v>1</v>
      </c>
      <c r="L94" s="1">
        <f>SUM(Table1[[#This Row],[Uppg. 1
(max 8p)]:[Bonus
(max 3p)]])</f>
        <v>17</v>
      </c>
      <c r="M94" s="8">
        <f>COUNTIF(Table1[Totalt
(max 53p)], "&lt;"&amp;Table1[[#This Row],[Totalt
(max 53p)]])/1.1</f>
        <v>22.727272727272727</v>
      </c>
      <c r="N94" s="14" t="s">
        <v>3</v>
      </c>
    </row>
    <row r="95" spans="2:14" x14ac:dyDescent="0.25">
      <c r="B95" s="1">
        <v>91</v>
      </c>
      <c r="C95" s="1">
        <v>5</v>
      </c>
      <c r="D95" s="1">
        <v>6</v>
      </c>
      <c r="E95" s="1">
        <v>4</v>
      </c>
      <c r="F95" s="1">
        <v>1</v>
      </c>
      <c r="G95" s="1">
        <v>0</v>
      </c>
      <c r="H95" s="1">
        <v>1</v>
      </c>
      <c r="I95" s="1">
        <v>0</v>
      </c>
      <c r="J95" s="1">
        <v>0</v>
      </c>
      <c r="K95" s="1">
        <v>3</v>
      </c>
      <c r="L95" s="1">
        <f>SUM(Table1[[#This Row],[Uppg. 1
(max 8p)]:[Bonus
(max 3p)]])</f>
        <v>20</v>
      </c>
      <c r="M95" s="8">
        <f>COUNTIF(Table1[Totalt
(max 53p)], "&lt;"&amp;Table1[[#This Row],[Totalt
(max 53p)]])/1.1</f>
        <v>29.09090909090909</v>
      </c>
      <c r="N95" s="14" t="s">
        <v>1</v>
      </c>
    </row>
    <row r="96" spans="2:14" x14ac:dyDescent="0.25">
      <c r="B96" s="1">
        <v>92</v>
      </c>
      <c r="C96" s="1">
        <v>6</v>
      </c>
      <c r="D96" s="1">
        <v>4</v>
      </c>
      <c r="E96" s="1">
        <v>2</v>
      </c>
      <c r="F96" s="1" t="s">
        <v>0</v>
      </c>
      <c r="G96" s="1">
        <v>7</v>
      </c>
      <c r="H96" s="1">
        <v>0</v>
      </c>
      <c r="I96" s="1">
        <v>0</v>
      </c>
      <c r="J96" s="1">
        <v>0</v>
      </c>
      <c r="K96" s="1">
        <v>2</v>
      </c>
      <c r="L96" s="1">
        <f>SUM(Table1[[#This Row],[Uppg. 1
(max 8p)]:[Bonus
(max 3p)]])</f>
        <v>21</v>
      </c>
      <c r="M96" s="8">
        <f>COUNTIF(Table1[Totalt
(max 53p)], "&lt;"&amp;Table1[[#This Row],[Totalt
(max 53p)]])/1.1</f>
        <v>35.454545454545453</v>
      </c>
      <c r="N96" s="14" t="s">
        <v>1</v>
      </c>
    </row>
    <row r="97" spans="2:14" x14ac:dyDescent="0.25">
      <c r="B97" s="1">
        <v>93</v>
      </c>
      <c r="C97" s="1">
        <v>6</v>
      </c>
      <c r="D97" s="1">
        <v>4</v>
      </c>
      <c r="E97" s="1">
        <v>4</v>
      </c>
      <c r="F97" s="1" t="s">
        <v>0</v>
      </c>
      <c r="G97" s="1">
        <v>4</v>
      </c>
      <c r="H97" s="1">
        <v>1</v>
      </c>
      <c r="I97" s="1">
        <v>0</v>
      </c>
      <c r="J97" s="1" t="s">
        <v>0</v>
      </c>
      <c r="K97" s="1">
        <v>1</v>
      </c>
      <c r="L97" s="1">
        <f>SUM(Table1[[#This Row],[Uppg. 1
(max 8p)]:[Bonus
(max 3p)]])</f>
        <v>20</v>
      </c>
      <c r="M97" s="8">
        <f>COUNTIF(Table1[Totalt
(max 53p)], "&lt;"&amp;Table1[[#This Row],[Totalt
(max 53p)]])/1.1</f>
        <v>29.09090909090909</v>
      </c>
      <c r="N97" s="14" t="s">
        <v>1</v>
      </c>
    </row>
    <row r="98" spans="2:14" x14ac:dyDescent="0.25">
      <c r="B98" s="1">
        <v>94</v>
      </c>
      <c r="C98" s="1">
        <v>3</v>
      </c>
      <c r="D98" s="1">
        <v>1</v>
      </c>
      <c r="E98" s="1">
        <v>1</v>
      </c>
      <c r="F98" s="1" t="s">
        <v>0</v>
      </c>
      <c r="G98" s="1" t="s">
        <v>0</v>
      </c>
      <c r="H98" s="1" t="s">
        <v>0</v>
      </c>
      <c r="I98" s="1" t="s">
        <v>0</v>
      </c>
      <c r="J98" s="1" t="s">
        <v>0</v>
      </c>
      <c r="K98" s="1">
        <v>3</v>
      </c>
      <c r="L98" s="1">
        <f>SUM(Table1[[#This Row],[Uppg. 1
(max 8p)]:[Bonus
(max 3p)]])</f>
        <v>8</v>
      </c>
      <c r="M98" s="8">
        <f>COUNTIF(Table1[Totalt
(max 53p)], "&lt;"&amp;Table1[[#This Row],[Totalt
(max 53p)]])/1.1</f>
        <v>7.2727272727272725</v>
      </c>
      <c r="N98" s="14" t="s">
        <v>3</v>
      </c>
    </row>
    <row r="99" spans="2:14" x14ac:dyDescent="0.25">
      <c r="B99" s="1">
        <v>95</v>
      </c>
      <c r="C99" s="1">
        <v>8</v>
      </c>
      <c r="D99" s="1">
        <v>6</v>
      </c>
      <c r="E99" s="1">
        <v>5</v>
      </c>
      <c r="F99" s="1">
        <v>4</v>
      </c>
      <c r="G99" s="1">
        <v>6</v>
      </c>
      <c r="H99" s="1" t="s">
        <v>0</v>
      </c>
      <c r="I99" s="1">
        <v>5</v>
      </c>
      <c r="J99" s="1" t="s">
        <v>0</v>
      </c>
      <c r="K99" s="1">
        <v>2</v>
      </c>
      <c r="L99" s="1">
        <f>SUM(Table1[[#This Row],[Uppg. 1
(max 8p)]:[Bonus
(max 3p)]])</f>
        <v>36</v>
      </c>
      <c r="M99" s="8">
        <f>COUNTIF(Table1[Totalt
(max 53p)], "&lt;"&amp;Table1[[#This Row],[Totalt
(max 53p)]])/1.1</f>
        <v>76.36363636363636</v>
      </c>
      <c r="N99" s="14" t="s">
        <v>2</v>
      </c>
    </row>
    <row r="100" spans="2:14" x14ac:dyDescent="0.25">
      <c r="B100" s="1">
        <v>96</v>
      </c>
      <c r="C100" s="1">
        <v>4</v>
      </c>
      <c r="D100" s="1">
        <v>4</v>
      </c>
      <c r="E100" s="1">
        <v>3</v>
      </c>
      <c r="F100" s="1" t="s">
        <v>0</v>
      </c>
      <c r="G100" s="1">
        <v>5</v>
      </c>
      <c r="H100" s="1">
        <v>2</v>
      </c>
      <c r="I100" s="1" t="s">
        <v>0</v>
      </c>
      <c r="J100" s="1">
        <v>1</v>
      </c>
      <c r="K100" s="1">
        <v>2</v>
      </c>
      <c r="L100" s="1">
        <f>SUM(Table1[[#This Row],[Uppg. 1
(max 8p)]:[Bonus
(max 3p)]])</f>
        <v>21</v>
      </c>
      <c r="M100" s="8">
        <f>COUNTIF(Table1[Totalt
(max 53p)], "&lt;"&amp;Table1[[#This Row],[Totalt
(max 53p)]])/1.1</f>
        <v>35.454545454545453</v>
      </c>
      <c r="N100" s="14" t="s">
        <v>1</v>
      </c>
    </row>
    <row r="101" spans="2:14" x14ac:dyDescent="0.25">
      <c r="B101" s="1">
        <v>97</v>
      </c>
      <c r="C101" s="1">
        <v>8</v>
      </c>
      <c r="D101" s="1">
        <v>0</v>
      </c>
      <c r="E101" s="1">
        <v>7</v>
      </c>
      <c r="F101" s="1">
        <v>4</v>
      </c>
      <c r="G101" s="1">
        <v>7</v>
      </c>
      <c r="H101" s="1">
        <v>2</v>
      </c>
      <c r="I101" s="1">
        <v>1</v>
      </c>
      <c r="J101" s="1">
        <v>4</v>
      </c>
      <c r="K101" s="1">
        <v>2</v>
      </c>
      <c r="L101" s="1">
        <f>SUM(Table1[[#This Row],[Uppg. 1
(max 8p)]:[Bonus
(max 3p)]])</f>
        <v>35</v>
      </c>
      <c r="M101" s="8">
        <f>COUNTIF(Table1[Totalt
(max 53p)], "&lt;"&amp;Table1[[#This Row],[Totalt
(max 53p)]])/1.1</f>
        <v>75.454545454545453</v>
      </c>
      <c r="N101" s="14" t="s">
        <v>1</v>
      </c>
    </row>
    <row r="102" spans="2:14" x14ac:dyDescent="0.25">
      <c r="B102" s="1">
        <v>98</v>
      </c>
      <c r="C102" s="1">
        <v>4</v>
      </c>
      <c r="D102" s="1">
        <v>0</v>
      </c>
      <c r="E102" s="1" t="s">
        <v>0</v>
      </c>
      <c r="F102" s="1" t="s">
        <v>0</v>
      </c>
      <c r="G102" s="1">
        <v>0</v>
      </c>
      <c r="H102" s="1" t="s">
        <v>0</v>
      </c>
      <c r="I102" s="1" t="s">
        <v>0</v>
      </c>
      <c r="J102" s="1">
        <v>0</v>
      </c>
      <c r="K102" s="1">
        <v>1</v>
      </c>
      <c r="L102" s="1">
        <f>SUM(Table1[[#This Row],[Uppg. 1
(max 8p)]:[Bonus
(max 3p)]])</f>
        <v>5</v>
      </c>
      <c r="M102" s="8">
        <f>COUNTIF(Table1[Totalt
(max 53p)], "&lt;"&amp;Table1[[#This Row],[Totalt
(max 53p)]])/1.1</f>
        <v>3.6363636363636362</v>
      </c>
      <c r="N102" s="14" t="s">
        <v>3</v>
      </c>
    </row>
    <row r="103" spans="2:14" x14ac:dyDescent="0.25">
      <c r="B103" s="1">
        <v>99</v>
      </c>
      <c r="C103" s="1">
        <v>8</v>
      </c>
      <c r="D103" s="1">
        <v>6</v>
      </c>
      <c r="E103" s="1">
        <v>6</v>
      </c>
      <c r="F103" s="1">
        <v>4</v>
      </c>
      <c r="G103" s="1">
        <v>8</v>
      </c>
      <c r="H103" s="1">
        <v>4</v>
      </c>
      <c r="I103" s="1">
        <v>6</v>
      </c>
      <c r="J103" s="1">
        <v>4</v>
      </c>
      <c r="K103" s="1">
        <v>3</v>
      </c>
      <c r="L103" s="1">
        <f>SUM(Table1[[#This Row],[Uppg. 1
(max 8p)]:[Bonus
(max 3p)]])</f>
        <v>49</v>
      </c>
      <c r="M103" s="8">
        <f>COUNTIF(Table1[Totalt
(max 53p)], "&lt;"&amp;Table1[[#This Row],[Totalt
(max 53p)]])/1.1</f>
        <v>97.272727272727266</v>
      </c>
      <c r="N103" s="14" t="s">
        <v>2</v>
      </c>
    </row>
    <row r="104" spans="2:14" x14ac:dyDescent="0.25">
      <c r="B104" s="1">
        <v>100</v>
      </c>
      <c r="C104" s="1">
        <v>7</v>
      </c>
      <c r="D104" s="1">
        <v>6</v>
      </c>
      <c r="E104" s="1">
        <v>2</v>
      </c>
      <c r="F104" s="1">
        <v>0</v>
      </c>
      <c r="G104" s="1">
        <v>7</v>
      </c>
      <c r="H104" s="1">
        <v>2</v>
      </c>
      <c r="I104" s="1">
        <v>3</v>
      </c>
      <c r="J104" s="1">
        <v>1</v>
      </c>
      <c r="K104" s="1">
        <v>2</v>
      </c>
      <c r="L104" s="1">
        <f>SUM(Table1[[#This Row],[Uppg. 1
(max 8p)]:[Bonus
(max 3p)]])</f>
        <v>30</v>
      </c>
      <c r="M104" s="8">
        <f>COUNTIF(Table1[Totalt
(max 53p)], "&lt;"&amp;Table1[[#This Row],[Totalt
(max 53p)]])/1.1</f>
        <v>63.636363636363633</v>
      </c>
      <c r="N104" s="14" t="s">
        <v>1</v>
      </c>
    </row>
    <row r="105" spans="2:14" x14ac:dyDescent="0.25">
      <c r="B105" s="1">
        <v>101</v>
      </c>
      <c r="C105" s="1">
        <v>7</v>
      </c>
      <c r="D105" s="1">
        <v>5</v>
      </c>
      <c r="E105" s="1">
        <v>4</v>
      </c>
      <c r="F105" s="1">
        <v>4</v>
      </c>
      <c r="G105" s="1">
        <v>3</v>
      </c>
      <c r="H105" s="1" t="s">
        <v>0</v>
      </c>
      <c r="I105" s="1">
        <v>0</v>
      </c>
      <c r="J105" s="1">
        <v>2</v>
      </c>
      <c r="K105" s="1">
        <v>2</v>
      </c>
      <c r="L105" s="1">
        <f>SUM(Table1[[#This Row],[Uppg. 1
(max 8p)]:[Bonus
(max 3p)]])</f>
        <v>27</v>
      </c>
      <c r="M105" s="8">
        <f>COUNTIF(Table1[Totalt
(max 53p)], "&lt;"&amp;Table1[[#This Row],[Totalt
(max 53p)]])/1.1</f>
        <v>59.999999999999993</v>
      </c>
      <c r="N105" s="14" t="s">
        <v>1</v>
      </c>
    </row>
    <row r="106" spans="2:14" x14ac:dyDescent="0.25">
      <c r="B106" s="1">
        <v>102</v>
      </c>
      <c r="C106" s="1">
        <v>5</v>
      </c>
      <c r="D106" s="1">
        <v>3</v>
      </c>
      <c r="E106" s="1">
        <v>3</v>
      </c>
      <c r="F106" s="1" t="s">
        <v>0</v>
      </c>
      <c r="G106" s="1">
        <v>5</v>
      </c>
      <c r="H106" s="1">
        <v>0</v>
      </c>
      <c r="I106" s="1">
        <v>0</v>
      </c>
      <c r="J106" s="1">
        <v>1</v>
      </c>
      <c r="K106" s="1">
        <v>3</v>
      </c>
      <c r="L106" s="1">
        <f>SUM(Table1[[#This Row],[Uppg. 1
(max 8p)]:[Bonus
(max 3p)]])</f>
        <v>20</v>
      </c>
      <c r="M106" s="8">
        <f>COUNTIF(Table1[Totalt
(max 53p)], "&lt;"&amp;Table1[[#This Row],[Totalt
(max 53p)]])/1.1</f>
        <v>29.09090909090909</v>
      </c>
      <c r="N106" s="14" t="s">
        <v>1</v>
      </c>
    </row>
    <row r="107" spans="2:14" x14ac:dyDescent="0.25">
      <c r="B107" s="1">
        <v>103</v>
      </c>
      <c r="C107" s="1">
        <v>0</v>
      </c>
      <c r="D107" s="1">
        <v>2</v>
      </c>
      <c r="E107" s="1">
        <v>1</v>
      </c>
      <c r="F107" s="1">
        <v>0</v>
      </c>
      <c r="G107" s="1">
        <v>2</v>
      </c>
      <c r="H107" s="1">
        <v>0</v>
      </c>
      <c r="I107" s="1">
        <v>0</v>
      </c>
      <c r="J107" s="1">
        <v>0</v>
      </c>
      <c r="K107" s="1">
        <v>3</v>
      </c>
      <c r="L107" s="1">
        <f>SUM(Table1[[#This Row],[Uppg. 1
(max 8p)]:[Bonus
(max 3p)]])</f>
        <v>8</v>
      </c>
      <c r="M107" s="8">
        <f>COUNTIF(Table1[Totalt
(max 53p)], "&lt;"&amp;Table1[[#This Row],[Totalt
(max 53p)]])/1.1</f>
        <v>7.2727272727272725</v>
      </c>
      <c r="N107" s="14" t="s">
        <v>3</v>
      </c>
    </row>
    <row r="108" spans="2:14" x14ac:dyDescent="0.25">
      <c r="B108" s="1">
        <v>104</v>
      </c>
      <c r="C108" s="1">
        <v>7</v>
      </c>
      <c r="D108" s="1">
        <v>2</v>
      </c>
      <c r="E108" s="1" t="s">
        <v>0</v>
      </c>
      <c r="F108" s="1" t="s">
        <v>0</v>
      </c>
      <c r="G108" s="1">
        <v>4</v>
      </c>
      <c r="H108" s="1" t="s">
        <v>0</v>
      </c>
      <c r="I108" s="1" t="s">
        <v>0</v>
      </c>
      <c r="J108" s="1" t="s">
        <v>0</v>
      </c>
      <c r="K108" s="1">
        <v>0</v>
      </c>
      <c r="L108" s="1">
        <f>SUM(Table1[[#This Row],[Uppg. 1
(max 8p)]:[Bonus
(max 3p)]])</f>
        <v>13</v>
      </c>
      <c r="M108" s="8">
        <f>COUNTIF(Table1[Totalt
(max 53p)], "&lt;"&amp;Table1[[#This Row],[Totalt
(max 53p)]])/1.1</f>
        <v>14.545454545454545</v>
      </c>
      <c r="N108" s="14" t="s">
        <v>3</v>
      </c>
    </row>
    <row r="109" spans="2:14" x14ac:dyDescent="0.25">
      <c r="B109" s="1">
        <v>105</v>
      </c>
      <c r="C109" s="1">
        <v>3</v>
      </c>
      <c r="D109" s="1">
        <v>6</v>
      </c>
      <c r="E109" s="1">
        <v>1</v>
      </c>
      <c r="F109" s="1" t="s">
        <v>0</v>
      </c>
      <c r="G109" s="1">
        <v>3</v>
      </c>
      <c r="H109" s="1">
        <v>1</v>
      </c>
      <c r="I109" s="1">
        <v>0</v>
      </c>
      <c r="J109" s="1">
        <v>1</v>
      </c>
      <c r="K109" s="1">
        <v>2</v>
      </c>
      <c r="L109" s="1">
        <f>SUM(Table1[[#This Row],[Uppg. 1
(max 8p)]:[Bonus
(max 3p)]])</f>
        <v>17</v>
      </c>
      <c r="M109" s="8">
        <f>COUNTIF(Table1[Totalt
(max 53p)], "&lt;"&amp;Table1[[#This Row],[Totalt
(max 53p)]])/1.1</f>
        <v>22.727272727272727</v>
      </c>
      <c r="N109" s="14" t="s">
        <v>3</v>
      </c>
    </row>
    <row r="110" spans="2:14" x14ac:dyDescent="0.25">
      <c r="B110" s="1">
        <v>106</v>
      </c>
      <c r="C110" s="1">
        <v>6</v>
      </c>
      <c r="D110" s="1">
        <v>6</v>
      </c>
      <c r="E110" s="1">
        <v>6</v>
      </c>
      <c r="F110" s="1">
        <v>4</v>
      </c>
      <c r="G110" s="1">
        <v>4</v>
      </c>
      <c r="H110" s="1">
        <v>4</v>
      </c>
      <c r="I110" s="1">
        <v>2</v>
      </c>
      <c r="J110" s="1">
        <v>4</v>
      </c>
      <c r="K110" s="1">
        <v>3</v>
      </c>
      <c r="L110" s="1">
        <f>SUM(Table1[[#This Row],[Uppg. 1
(max 8p)]:[Bonus
(max 3p)]])</f>
        <v>39</v>
      </c>
      <c r="M110" s="8">
        <f>COUNTIF(Table1[Totalt
(max 53p)], "&lt;"&amp;Table1[[#This Row],[Totalt
(max 53p)]])/1.1</f>
        <v>84.545454545454533</v>
      </c>
      <c r="N110" s="14" t="s">
        <v>2</v>
      </c>
    </row>
    <row r="111" spans="2:14" x14ac:dyDescent="0.25">
      <c r="B111" s="1">
        <v>107</v>
      </c>
      <c r="C111" s="1">
        <v>6</v>
      </c>
      <c r="D111" s="1">
        <v>6</v>
      </c>
      <c r="E111" s="1">
        <v>2</v>
      </c>
      <c r="F111" s="1" t="s">
        <v>0</v>
      </c>
      <c r="G111" s="1">
        <v>4</v>
      </c>
      <c r="H111" s="1" t="s">
        <v>0</v>
      </c>
      <c r="I111" s="1">
        <v>0</v>
      </c>
      <c r="J111" s="1">
        <v>0</v>
      </c>
      <c r="K111" s="1">
        <v>2</v>
      </c>
      <c r="L111" s="1">
        <f>SUM(Table1[[#This Row],[Uppg. 1
(max 8p)]:[Bonus
(max 3p)]])</f>
        <v>20</v>
      </c>
      <c r="M111" s="8">
        <f>COUNTIF(Table1[Totalt
(max 53p)], "&lt;"&amp;Table1[[#This Row],[Totalt
(max 53p)]])/1.1</f>
        <v>29.09090909090909</v>
      </c>
      <c r="N111" s="14" t="s">
        <v>1</v>
      </c>
    </row>
    <row r="112" spans="2:14" x14ac:dyDescent="0.25">
      <c r="B112" s="1">
        <v>108</v>
      </c>
      <c r="C112" s="1">
        <v>3</v>
      </c>
      <c r="D112" s="1">
        <v>1</v>
      </c>
      <c r="E112" s="1">
        <v>0</v>
      </c>
      <c r="F112" s="1" t="s">
        <v>0</v>
      </c>
      <c r="G112" s="1">
        <v>3</v>
      </c>
      <c r="H112" s="1">
        <v>2</v>
      </c>
      <c r="I112" s="1">
        <v>0</v>
      </c>
      <c r="J112" s="1">
        <v>2</v>
      </c>
      <c r="K112" s="1">
        <v>1</v>
      </c>
      <c r="L112" s="1">
        <f>SUM(Table1[[#This Row],[Uppg. 1
(max 8p)]:[Bonus
(max 3p)]])</f>
        <v>12</v>
      </c>
      <c r="M112" s="8">
        <f>COUNTIF(Table1[Totalt
(max 53p)], "&lt;"&amp;Table1[[#This Row],[Totalt
(max 53p)]])/1.1</f>
        <v>12.727272727272727</v>
      </c>
      <c r="N112" s="14" t="s">
        <v>3</v>
      </c>
    </row>
    <row r="113" spans="2:14" x14ac:dyDescent="0.25">
      <c r="B113" s="1">
        <v>109</v>
      </c>
      <c r="C113" s="1">
        <v>5</v>
      </c>
      <c r="D113" s="1">
        <v>6</v>
      </c>
      <c r="E113" s="1" t="s">
        <v>0</v>
      </c>
      <c r="F113" s="1" t="s">
        <v>0</v>
      </c>
      <c r="G113" s="1">
        <v>2</v>
      </c>
      <c r="H113" s="1" t="s">
        <v>0</v>
      </c>
      <c r="I113" s="1">
        <v>0</v>
      </c>
      <c r="J113" s="1" t="s">
        <v>0</v>
      </c>
      <c r="K113" s="1">
        <v>2</v>
      </c>
      <c r="L113" s="1">
        <f>SUM(Table1[[#This Row],[Uppg. 1
(max 8p)]:[Bonus
(max 3p)]])</f>
        <v>15</v>
      </c>
      <c r="M113" s="8">
        <f>COUNTIF(Table1[Totalt
(max 53p)], "&lt;"&amp;Table1[[#This Row],[Totalt
(max 53p)]])/1.1</f>
        <v>17.27272727272727</v>
      </c>
      <c r="N113" s="14" t="s">
        <v>3</v>
      </c>
    </row>
    <row r="114" spans="2:14" ht="15.75" thickBot="1" x14ac:dyDescent="0.3">
      <c r="B114" s="1">
        <v>110</v>
      </c>
      <c r="C114" s="1">
        <v>6</v>
      </c>
      <c r="D114" s="1">
        <v>6</v>
      </c>
      <c r="E114" s="1">
        <v>4</v>
      </c>
      <c r="F114" s="1">
        <v>0</v>
      </c>
      <c r="G114" s="1">
        <v>7</v>
      </c>
      <c r="H114" s="1">
        <v>2</v>
      </c>
      <c r="I114" s="1">
        <v>0</v>
      </c>
      <c r="J114" s="1">
        <v>2</v>
      </c>
      <c r="K114" s="1">
        <v>3</v>
      </c>
      <c r="L114" s="1">
        <f>SUM(Table1[[#This Row],[Uppg. 1
(max 8p)]:[Bonus
(max 3p)]])</f>
        <v>30</v>
      </c>
      <c r="M114" s="8">
        <f>COUNTIF(Table1[Totalt
(max 53p)], "&lt;"&amp;Table1[[#This Row],[Totalt
(max 53p)]])/1.1</f>
        <v>63.636363636363633</v>
      </c>
      <c r="N114" s="14" t="s">
        <v>1</v>
      </c>
    </row>
    <row r="115" spans="2:14" ht="15.75" thickTop="1" x14ac:dyDescent="0.25">
      <c r="B115" s="12" t="s">
        <v>16</v>
      </c>
      <c r="C115" s="13">
        <f>SUM(Table1[Uppg. 1
(max 8p)])/110</f>
        <v>5.1727272727272728</v>
      </c>
      <c r="D115" s="13">
        <f>SUM(Table1[Uppg. 2
(max 6p)])/110</f>
        <v>4.3181818181818183</v>
      </c>
      <c r="E115" s="13">
        <f>SUM(Table1[Uppg. 3
(max 8p)])/110</f>
        <v>3.7818181818181817</v>
      </c>
      <c r="F115" s="13">
        <f>SUM(Table1[Uppg. 4
(max 4p)])/110</f>
        <v>1.4727272727272727</v>
      </c>
      <c r="G115" s="13">
        <f>SUM(Table1[Uppg. 5
(max 8p)])/110</f>
        <v>4.4090909090909092</v>
      </c>
      <c r="H115" s="13">
        <f>SUM(Table1[Uppg. 6
(max 6p)])/110</f>
        <v>1.0454545454545454</v>
      </c>
      <c r="I115" s="13">
        <f>SUM(Table1[Uppg. 7
(max 6p)])/110</f>
        <v>1.4272727272727272</v>
      </c>
      <c r="J115" s="13">
        <f>SUM(Table1[Uppg. 8
(max 4p)])/110</f>
        <v>1.3272727272727274</v>
      </c>
      <c r="K115" s="13">
        <f>SUM(Table1[Bonus
(max 3p)])/110</f>
        <v>2.1363636363636362</v>
      </c>
      <c r="L115" s="13">
        <f>SUM(Table1[Totalt
(max 53p)])/110</f>
        <v>25.09090909090909</v>
      </c>
      <c r="M115" s="15">
        <f>COUNTIF(Table1[Totalt
(max 53p)],"&lt;" &amp; L115)/1.1</f>
        <v>57.272727272727266</v>
      </c>
      <c r="N115" s="12" t="s">
        <v>1</v>
      </c>
    </row>
    <row r="116" spans="2:14" x14ac:dyDescent="0.25">
      <c r="B116" s="14" t="s">
        <v>17</v>
      </c>
      <c r="C116" s="1">
        <f t="array" ref="C116">MEDIAN(IF(Table1[Uppg. 1
(max 8p)]="-",0,Table1[Uppg. 1
(max 8p)]))</f>
        <v>5.5</v>
      </c>
      <c r="D116" s="1">
        <f t="array" ref="D116">MEDIAN(IF(Table1[Uppg. 2
(max 6p)]="-",0,Table1[Uppg. 2
(max 6p)]))</f>
        <v>6</v>
      </c>
      <c r="E116" s="1">
        <f t="array" ref="E116">MEDIAN(IF(Table1[Uppg. 3
(max 8p)]="-",0,Table1[Uppg. 3
(max 8p)]))</f>
        <v>4</v>
      </c>
      <c r="F116" s="1">
        <f t="array" ref="F116">MEDIAN(IF(Table1[Uppg. 4
(max 4p)]="-",0,Table1[Uppg. 4
(max 4p)]))</f>
        <v>0</v>
      </c>
      <c r="G116" s="1">
        <f t="array" ref="G116">MEDIAN(IF(Table1[Uppg. 5
(max 8p)]="-",0,Table1[Uppg. 5
(max 8p)]))</f>
        <v>5</v>
      </c>
      <c r="H116" s="1">
        <f t="array" ref="H116">MEDIAN(IF(Table1[Uppg. 6
(max 6p)]="-",0,Table1[Uppg. 6
(max 6p)]))</f>
        <v>0</v>
      </c>
      <c r="I116" s="1">
        <f t="array" ref="I116">MEDIAN(IF(Table1[Uppg. 7
(max 6p)]="-",0,Table1[Uppg. 7
(max 6p)]))</f>
        <v>0</v>
      </c>
      <c r="J116" s="1">
        <f t="array" ref="J116">MEDIAN(IF(Table1[Uppg. 8
(max 4p)]="-",0,Table1[Uppg. 8
(max 4p)]))</f>
        <v>1</v>
      </c>
      <c r="K116" s="1">
        <f t="array" ref="K116">MEDIAN(IF(Table1[Bonus
(max 3p)]="-",0,Table1[Bonus
(max 3p)]))</f>
        <v>2</v>
      </c>
      <c r="L116" s="1">
        <f>MEDIAN(Table1[Totalt
(max 53p)])</f>
        <v>24</v>
      </c>
      <c r="M116" s="8">
        <f>COUNTIF(Table1[Totalt
(max 53p)],"&lt;" &amp; L116)/1.1</f>
        <v>48.18181818181818</v>
      </c>
      <c r="N116" s="14" t="s">
        <v>1</v>
      </c>
    </row>
  </sheetData>
  <mergeCells count="1">
    <mergeCell ref="B2:N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2"/>
  <sheetViews>
    <sheetView workbookViewId="0">
      <selection activeCell="B2" sqref="B2:M2"/>
    </sheetView>
  </sheetViews>
  <sheetFormatPr defaultRowHeight="15" x14ac:dyDescent="0.25"/>
  <cols>
    <col min="2" max="2" width="12.85546875" customWidth="1"/>
    <col min="3" max="4" width="11.42578125" customWidth="1"/>
    <col min="5" max="5" width="12.7109375" customWidth="1"/>
  </cols>
  <sheetData>
    <row r="2" spans="2:13" ht="18.75" x14ac:dyDescent="0.3">
      <c r="B2" s="6" t="s">
        <v>18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4" spans="2:13" ht="30" x14ac:dyDescent="0.25">
      <c r="B4" s="2" t="s">
        <v>32</v>
      </c>
      <c r="C4" s="2" t="s">
        <v>33</v>
      </c>
      <c r="D4" s="2" t="s">
        <v>34</v>
      </c>
      <c r="E4" s="2" t="s">
        <v>38</v>
      </c>
    </row>
    <row r="5" spans="2:13" x14ac:dyDescent="0.25">
      <c r="B5" s="1" t="s">
        <v>19</v>
      </c>
      <c r="C5" s="1">
        <f>COUNTIF(Table1[Totalt
(max 53p)],"&lt;4")</f>
        <v>3</v>
      </c>
      <c r="D5" s="5">
        <f>Table2[[#This Row],[Antal
studenter]]/110</f>
        <v>2.7272727272727271E-2</v>
      </c>
      <c r="E5" s="7">
        <v>0</v>
      </c>
    </row>
    <row r="6" spans="2:13" x14ac:dyDescent="0.25">
      <c r="B6" s="3" t="s">
        <v>20</v>
      </c>
      <c r="C6" s="1">
        <f>COUNTIFS(Table1[Totalt
(max 53p)],"&gt;3",Table1[Totalt
(max 53p)],"&lt;8")</f>
        <v>5</v>
      </c>
      <c r="D6" s="5">
        <f>Table2[[#This Row],[Antal
studenter]]/110</f>
        <v>4.5454545454545456E-2</v>
      </c>
      <c r="E6" s="7">
        <f>SUM($D$5:$D5)*100</f>
        <v>2.7272727272727271</v>
      </c>
    </row>
    <row r="7" spans="2:13" x14ac:dyDescent="0.25">
      <c r="B7" s="4" t="s">
        <v>21</v>
      </c>
      <c r="C7" s="1">
        <f>COUNTIFS(Table1[Totalt
(max 53p)],"&gt;7",Table1[Totalt
(max 53p)],"&lt;12")</f>
        <v>6</v>
      </c>
      <c r="D7" s="5">
        <f>Table2[[#This Row],[Antal
studenter]]/110</f>
        <v>5.4545454545454543E-2</v>
      </c>
      <c r="E7" s="7">
        <f>SUM($D$5:$D6)*100</f>
        <v>7.2727272727272725</v>
      </c>
    </row>
    <row r="8" spans="2:13" x14ac:dyDescent="0.25">
      <c r="B8" s="4" t="s">
        <v>22</v>
      </c>
      <c r="C8" s="1">
        <f>COUNTIFS(Table1[Totalt
(max 53p)],"&gt;11",Table1[Totalt
(max 53p)],"&lt;16")</f>
        <v>7</v>
      </c>
      <c r="D8" s="5">
        <f>Table2[[#This Row],[Antal
studenter]]/110</f>
        <v>6.363636363636363E-2</v>
      </c>
      <c r="E8" s="7">
        <f>SUM($D$5:$D7)*100</f>
        <v>12.727272727272727</v>
      </c>
    </row>
    <row r="9" spans="2:13" x14ac:dyDescent="0.25">
      <c r="B9" s="4" t="s">
        <v>23</v>
      </c>
      <c r="C9" s="1">
        <f>COUNTIFS(Table1[Totalt
(max 53p)],"&gt;15",Table1[Totalt
(max 53p)],"&lt;20")</f>
        <v>11</v>
      </c>
      <c r="D9" s="5">
        <f>Table2[[#This Row],[Antal
studenter]]/110</f>
        <v>0.1</v>
      </c>
      <c r="E9" s="7">
        <f>SUM($D$5:$D8)*100</f>
        <v>19.09090909090909</v>
      </c>
    </row>
    <row r="10" spans="2:13" x14ac:dyDescent="0.25">
      <c r="B10" s="4" t="s">
        <v>24</v>
      </c>
      <c r="C10" s="1">
        <f>COUNTIFS(Table1[Totalt
(max 53p)],"&gt;19",Table1[Totalt
(max 53p)],"&lt;24")</f>
        <v>21</v>
      </c>
      <c r="D10" s="5">
        <f>Table2[[#This Row],[Antal
studenter]]/110</f>
        <v>0.19090909090909092</v>
      </c>
      <c r="E10" s="7">
        <f>SUM($D$5:$D9)*100</f>
        <v>29.09090909090909</v>
      </c>
    </row>
    <row r="11" spans="2:13" x14ac:dyDescent="0.25">
      <c r="B11" s="4" t="s">
        <v>25</v>
      </c>
      <c r="C11" s="1">
        <f>COUNTIFS(Table1[Totalt
(max 53p)],"&gt;23",Table1[Totalt
(max 53p)],"&lt;28")</f>
        <v>14</v>
      </c>
      <c r="D11" s="5">
        <f>Table2[[#This Row],[Antal
studenter]]/110</f>
        <v>0.12727272727272726</v>
      </c>
      <c r="E11" s="7">
        <f>SUM($D$5:$D10)*100</f>
        <v>48.18181818181818</v>
      </c>
    </row>
    <row r="12" spans="2:13" x14ac:dyDescent="0.25">
      <c r="B12" s="4" t="s">
        <v>26</v>
      </c>
      <c r="C12" s="1">
        <f>COUNTIFS(Table1[Totalt
(max 53p)],"&gt;27",Table1[Totalt
(max 53p)],"&lt;32")</f>
        <v>13</v>
      </c>
      <c r="D12" s="5">
        <f>Table2[[#This Row],[Antal
studenter]]/110</f>
        <v>0.11818181818181818</v>
      </c>
      <c r="E12" s="7">
        <f>SUM($D$5:$D11)*100</f>
        <v>60.909090909090914</v>
      </c>
    </row>
    <row r="13" spans="2:13" x14ac:dyDescent="0.25">
      <c r="B13" s="4" t="s">
        <v>27</v>
      </c>
      <c r="C13" s="1">
        <f>COUNTIFS(Table1[Totalt
(max 53p)],"&gt;31",Table1[Totalt
(max 53p)],"&lt;36")</f>
        <v>4</v>
      </c>
      <c r="D13" s="5">
        <f>Table2[[#This Row],[Antal
studenter]]/110</f>
        <v>3.6363636363636362E-2</v>
      </c>
      <c r="E13" s="7">
        <f>SUM($D$5:$D12)*100</f>
        <v>72.727272727272734</v>
      </c>
    </row>
    <row r="14" spans="2:13" x14ac:dyDescent="0.25">
      <c r="B14" s="4" t="s">
        <v>28</v>
      </c>
      <c r="C14" s="1">
        <f>COUNTIFS(Table1[Totalt
(max 53p)],"&gt;35",Table1[Totalt
(max 53p)],"&lt;40")</f>
        <v>11</v>
      </c>
      <c r="D14" s="5">
        <f>Table2[[#This Row],[Antal
studenter]]/110</f>
        <v>0.1</v>
      </c>
      <c r="E14" s="7">
        <f>SUM($D$5:$D13)*100</f>
        <v>76.363636363636374</v>
      </c>
    </row>
    <row r="15" spans="2:13" x14ac:dyDescent="0.25">
      <c r="B15" s="4" t="s">
        <v>29</v>
      </c>
      <c r="C15" s="1">
        <f>COUNTIFS(Table1[Totalt
(max 53p)],"&gt;39",Table1[Totalt
(max 53p)],"&lt;44")</f>
        <v>7</v>
      </c>
      <c r="D15" s="5">
        <f>Table2[[#This Row],[Antal
studenter]]/110</f>
        <v>6.363636363636363E-2</v>
      </c>
      <c r="E15" s="7">
        <f>SUM($D$5:$D14)*100</f>
        <v>86.36363636363636</v>
      </c>
    </row>
    <row r="16" spans="2:13" x14ac:dyDescent="0.25">
      <c r="B16" s="4" t="s">
        <v>30</v>
      </c>
      <c r="C16" s="1">
        <f>COUNTIFS(Table1[Totalt
(max 53p)],"&gt;43",Table1[Totalt
(max 53p)],"&lt;48")</f>
        <v>5</v>
      </c>
      <c r="D16" s="5">
        <f>Table2[[#This Row],[Antal
studenter]]/110</f>
        <v>4.5454545454545456E-2</v>
      </c>
      <c r="E16" s="7">
        <f>SUM($D$5:$D15)*100</f>
        <v>92.72727272727272</v>
      </c>
    </row>
    <row r="17" spans="2:5" x14ac:dyDescent="0.25">
      <c r="B17" s="4" t="s">
        <v>31</v>
      </c>
      <c r="C17" s="1">
        <f>COUNTIF(Table1[Totalt
(max 53p)],"&gt;47")</f>
        <v>3</v>
      </c>
      <c r="D17" s="5">
        <f>Table2[[#This Row],[Antal
studenter]]/110</f>
        <v>2.7272727272727271E-2</v>
      </c>
      <c r="E17" s="7">
        <f>SUM($D$5:$D16)*100</f>
        <v>97.272727272727266</v>
      </c>
    </row>
    <row r="19" spans="2:5" ht="30" x14ac:dyDescent="0.25">
      <c r="B19" s="1" t="s">
        <v>15</v>
      </c>
      <c r="C19" s="2" t="s">
        <v>33</v>
      </c>
      <c r="D19" s="1" t="s">
        <v>34</v>
      </c>
      <c r="E19" s="1" t="s">
        <v>38</v>
      </c>
    </row>
    <row r="20" spans="2:5" x14ac:dyDescent="0.25">
      <c r="B20" s="1" t="s">
        <v>35</v>
      </c>
      <c r="C20" s="1">
        <f>SUM(C5:C9)</f>
        <v>32</v>
      </c>
      <c r="D20" s="5">
        <f>C20/110</f>
        <v>0.29090909090909089</v>
      </c>
      <c r="E20" s="7">
        <v>0</v>
      </c>
    </row>
    <row r="21" spans="2:5" x14ac:dyDescent="0.25">
      <c r="B21" s="1" t="s">
        <v>36</v>
      </c>
      <c r="C21" s="1">
        <f>SUM(C10:C13)</f>
        <v>52</v>
      </c>
      <c r="D21" s="5">
        <f t="shared" ref="D21:D22" si="0">C21/110</f>
        <v>0.47272727272727272</v>
      </c>
      <c r="E21" s="7">
        <f>100*SUM($D$20:$D20)</f>
        <v>29.09090909090909</v>
      </c>
    </row>
    <row r="22" spans="2:5" x14ac:dyDescent="0.25">
      <c r="B22" s="1" t="s">
        <v>37</v>
      </c>
      <c r="C22" s="1">
        <f>SUM(C14:C17)</f>
        <v>26</v>
      </c>
      <c r="D22" s="5">
        <f t="shared" si="0"/>
        <v>0.23636363636363636</v>
      </c>
      <c r="E22" s="7">
        <f>100*SUM($D$20:$D21)</f>
        <v>76.363636363636374</v>
      </c>
    </row>
  </sheetData>
  <mergeCells count="1">
    <mergeCell ref="B2:M2"/>
  </mergeCells>
  <pageMargins left="0.7" right="0.7" top="0.75" bottom="0.75" header="0.3" footer="0.3"/>
  <pageSetup paperSize="9" scale="72" fitToHeight="0" orientation="portrait" horizontalDpi="1200" verticalDpi="120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2017-10-17 Tentaresultat</vt:lpstr>
      <vt:lpstr>Histogram</vt:lpstr>
      <vt:lpstr>'2017-10-17 Tentaresultat'!Print_Area</vt:lpstr>
      <vt:lpstr>Histogram!Print_Area</vt:lpstr>
      <vt:lpstr>'2017-10-17 Tentaresultat'!Print_Titles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Lukás Malý</cp:lastModifiedBy>
  <cp:lastPrinted>2017-11-03T15:10:17Z</cp:lastPrinted>
  <dcterms:created xsi:type="dcterms:W3CDTF">2017-11-02T16:49:32Z</dcterms:created>
  <dcterms:modified xsi:type="dcterms:W3CDTF">2017-11-03T15:10:49Z</dcterms:modified>
</cp:coreProperties>
</file>